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Mini\accessories\Flexystruder_v2\production_docs\"/>
    </mc:Choice>
  </mc:AlternateContent>
  <xr:revisionPtr revIDLastSave="0" documentId="8_{D6FA387E-E549-4DD9-8241-81F616DDCBA4}" xr6:coauthVersionLast="45" xr6:coauthVersionMax="45" xr10:uidLastSave="{00000000-0000-0000-0000-000000000000}"/>
  <bookViews>
    <workbookView xWindow="-120" yWindow="-120" windowWidth="29040" windowHeight="15840"/>
  </bookViews>
  <sheets>
    <sheet name="BOM v1.0" sheetId="1" r:id="rId1"/>
    <sheet name="Order" sheetId="2" r:id="rId2"/>
    <sheet name="OLD - Don't Use" sheetId="3" r:id="rId3"/>
  </sheets>
  <definedNames>
    <definedName name="_xlnm.Print_Area" localSheetId="2">'OLD - Don''t Use'!$A$1:$P$59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6" i="3" l="1"/>
  <c r="K56" i="3"/>
  <c r="M55" i="3"/>
  <c r="K55" i="3"/>
  <c r="T53" i="3"/>
  <c r="L53" i="3"/>
  <c r="M53" i="3" s="1"/>
  <c r="K53" i="3"/>
  <c r="M52" i="3"/>
  <c r="K52" i="3"/>
  <c r="M46" i="3"/>
  <c r="K46" i="3"/>
  <c r="M45" i="3"/>
  <c r="K45" i="3"/>
  <c r="M44" i="3"/>
  <c r="K44" i="3"/>
  <c r="M43" i="3"/>
  <c r="K43" i="3"/>
  <c r="M42" i="3"/>
  <c r="L42" i="3"/>
  <c r="K42" i="3"/>
  <c r="M41" i="3"/>
  <c r="K41" i="3"/>
  <c r="M40" i="3"/>
  <c r="K40" i="3"/>
  <c r="M39" i="3"/>
  <c r="K39" i="3"/>
  <c r="M38" i="3"/>
  <c r="K38" i="3"/>
  <c r="M37" i="3"/>
  <c r="K37" i="3"/>
  <c r="M36" i="3"/>
  <c r="K36" i="3"/>
  <c r="M35" i="3"/>
  <c r="K35" i="3"/>
  <c r="M34" i="3"/>
  <c r="K34" i="3"/>
  <c r="M33" i="3"/>
  <c r="K33" i="3"/>
  <c r="M32" i="3"/>
  <c r="K32" i="3"/>
  <c r="M31" i="3"/>
  <c r="K31" i="3"/>
  <c r="M30" i="3"/>
  <c r="K30" i="3"/>
  <c r="M29" i="3"/>
  <c r="K29" i="3"/>
  <c r="M28" i="3"/>
  <c r="K28" i="3"/>
  <c r="M27" i="3"/>
  <c r="K27" i="3"/>
  <c r="M26" i="3"/>
  <c r="K26" i="3"/>
  <c r="M23" i="3"/>
  <c r="K23" i="3"/>
  <c r="M20" i="3"/>
  <c r="K20" i="3"/>
  <c r="M19" i="3"/>
  <c r="K19" i="3"/>
  <c r="M18" i="3"/>
  <c r="K18" i="3"/>
  <c r="M17" i="3"/>
  <c r="K17" i="3"/>
  <c r="L12" i="3"/>
  <c r="M12" i="3" s="1"/>
  <c r="K12" i="3"/>
  <c r="M11" i="3"/>
  <c r="L11" i="3"/>
  <c r="K11" i="3"/>
  <c r="L10" i="3"/>
  <c r="M10" i="3" s="1"/>
  <c r="K10" i="3"/>
  <c r="L9" i="3"/>
  <c r="M9" i="3" s="1"/>
  <c r="K9" i="3"/>
  <c r="L8" i="3"/>
  <c r="M8" i="3" s="1"/>
  <c r="K8" i="3"/>
  <c r="M7" i="3"/>
  <c r="L7" i="3"/>
  <c r="K7" i="3"/>
  <c r="L6" i="3"/>
  <c r="M6" i="3" s="1"/>
  <c r="K6" i="3"/>
  <c r="L5" i="3"/>
  <c r="M5" i="3" s="1"/>
  <c r="K5" i="3"/>
  <c r="M4" i="3"/>
  <c r="K4" i="3"/>
  <c r="M3" i="3"/>
  <c r="K3" i="3"/>
  <c r="J62" i="1"/>
  <c r="J61" i="1"/>
  <c r="H60" i="1"/>
  <c r="J60" i="1" s="1"/>
  <c r="J59" i="1"/>
  <c r="J58" i="1"/>
  <c r="J57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M58" i="3" l="1"/>
</calcChain>
</file>

<file path=xl/comments1.xml><?xml version="1.0" encoding="utf-8"?>
<comments xmlns="http://schemas.openxmlformats.org/spreadsheetml/2006/main">
  <authors>
    <author/>
  </authors>
  <commentList>
    <comment ref="F41" authorId="0" shapeId="0">
      <text>
        <r>
          <rPr>
            <sz val="10"/>
            <color theme="1"/>
            <rFont val="Liberation Sans"/>
          </rPr>
          <t>Rfq digikey target .519</t>
        </r>
      </text>
    </comment>
  </commentList>
</comments>
</file>

<file path=xl/sharedStrings.xml><?xml version="1.0" encoding="utf-8"?>
<sst xmlns="http://schemas.openxmlformats.org/spreadsheetml/2006/main" count="821" uniqueCount="365">
  <si>
    <t>Albatross BOM v1.0</t>
  </si>
  <si>
    <t>Category</t>
  </si>
  <si>
    <t>AO-Part No</t>
  </si>
  <si>
    <t>Description</t>
  </si>
  <si>
    <t>Supplier</t>
  </si>
  <si>
    <t>Manufacturer</t>
  </si>
  <si>
    <t>Mfr Part No</t>
  </si>
  <si>
    <t>Qty</t>
  </si>
  <si>
    <t>Unit</t>
  </si>
  <si>
    <t>Qty to order</t>
  </si>
  <si>
    <t>PO</t>
  </si>
  <si>
    <t>PO Date</t>
  </si>
  <si>
    <t>Expected Date</t>
  </si>
  <si>
    <t>Notes</t>
  </si>
  <si>
    <t>Priority</t>
  </si>
  <si>
    <t>Printed</t>
  </si>
  <si>
    <t>PP-GP0167</t>
  </si>
  <si>
    <t>Fan Mount v1.3, Mini</t>
  </si>
  <si>
    <t>Aleph Objects</t>
  </si>
  <si>
    <t>ea</t>
  </si>
  <si>
    <t>PP-GP0201</t>
  </si>
  <si>
    <t>Mini extruder Mount, Lulzbot Green</t>
  </si>
  <si>
    <t>PP-GP0200</t>
  </si>
  <si>
    <t>flexystruder body V2.0 – for hexagon, Lulzbot Green</t>
  </si>
  <si>
    <t>PP-GP0061</t>
  </si>
  <si>
    <t>Herringbone Large Gear v1.3, Black</t>
  </si>
  <si>
    <t>extruder</t>
  </si>
  <si>
    <t>PP-GP0062</t>
  </si>
  <si>
    <t>Herringbone Small Gear v1.1, Black</t>
  </si>
  <si>
    <t>PP-GP0060</t>
  </si>
  <si>
    <t>Extruder Washer v3.0, Taz</t>
  </si>
  <si>
    <t>Hardware</t>
  </si>
  <si>
    <t>HD-NT0004</t>
  </si>
  <si>
    <t>M3 Nut, Zinc Plated</t>
  </si>
  <si>
    <t>Fastenal</t>
  </si>
  <si>
    <t>PO08339</t>
  </si>
  <si>
    <t>received</t>
  </si>
  <si>
    <t>1</t>
  </si>
  <si>
    <t>McMaster-Carr Supply Company</t>
  </si>
  <si>
    <t>90591A121</t>
  </si>
  <si>
    <t>HD-BT0012</t>
  </si>
  <si>
    <t>M3 Set Screw (Grub Screw)</t>
  </si>
  <si>
    <t>91390A100</t>
  </si>
  <si>
    <t>HD-MS0030</t>
  </si>
  <si>
    <t>M3-.5 3.8mm Heatset Insert</t>
  </si>
  <si>
    <t>McMasterCarr</t>
  </si>
  <si>
    <t>94180A331</t>
  </si>
  <si>
    <t>HD-BT0039</t>
  </si>
  <si>
    <t>M3 x 12 Bolt, SHCS Black-Oxide</t>
  </si>
  <si>
    <t>91290A117</t>
  </si>
  <si>
    <t>HD-WA0001</t>
  </si>
  <si>
    <t>M3 Washer, Steel, Zinc Plated</t>
  </si>
  <si>
    <t>91166A210</t>
  </si>
  <si>
    <t>HD-MS0229</t>
  </si>
  <si>
    <t>M4 x 25 Bolt, SHCS Black-Oxide</t>
  </si>
  <si>
    <t>91290A168</t>
  </si>
  <si>
    <t>HD-WA0005</t>
  </si>
  <si>
    <t>M4 Washer</t>
  </si>
  <si>
    <t>91166A230</t>
  </si>
  <si>
    <t>HD-NT0011</t>
  </si>
  <si>
    <t>M4 Nut,Zinc-Plated Steel</t>
  </si>
  <si>
    <t>90591A141</t>
  </si>
  <si>
    <t>HD-BT0108</t>
  </si>
  <si>
    <t>Hobbed, M8 x 50 Bolt, 26mm offset</t>
  </si>
  <si>
    <t>Quatro</t>
  </si>
  <si>
    <t>PO07504/07897</t>
  </si>
  <si>
    <t>See Note</t>
  </si>
  <si>
    <t>Scheduled delivery of 1,000 per month</t>
  </si>
  <si>
    <t>See LSM Quote</t>
  </si>
  <si>
    <t>HD-NT0002</t>
  </si>
  <si>
    <t>M8 Nyloc Nut, Zinc Plated</t>
  </si>
  <si>
    <t>90576A117</t>
  </si>
  <si>
    <t>HD-WA0008</t>
  </si>
  <si>
    <t>M8 shim washer - .5mm</t>
  </si>
  <si>
    <t>Timberline</t>
  </si>
  <si>
    <t>PO08409</t>
  </si>
  <si>
    <t>91166A270</t>
  </si>
  <si>
    <t>HD-WA0009</t>
  </si>
  <si>
    <t>M8 shim washer – 1.0mm</t>
  </si>
  <si>
    <t>HD-WA0006</t>
  </si>
  <si>
    <t>M8 Washer, Steel, Zinc Plated</t>
  </si>
  <si>
    <t>HD-BT0104</t>
  </si>
  <si>
    <t>M3 x 8 BHCS, Stainless</t>
  </si>
  <si>
    <t>MB2510008A20000</t>
  </si>
  <si>
    <t>HD-BT0118</t>
  </si>
  <si>
    <t>M3 x 14 FHCS, black oxide</t>
  </si>
  <si>
    <t>HD-BT0107</t>
  </si>
  <si>
    <t>Metric Class 12.9 Socket Head Cap Screw Alloy Steel, Black, M2 Thread, 10mm Length, 0.4mm Pitch</t>
  </si>
  <si>
    <t>0134599</t>
  </si>
  <si>
    <t>HD-MS0230</t>
  </si>
  <si>
    <t>M2 x 6mm SCHS, black-oxide</t>
  </si>
  <si>
    <t>0134596</t>
  </si>
  <si>
    <t>HD-WA0012</t>
  </si>
  <si>
    <t>Steel Flat Washer, DIN 125 zinc-plated class 4,M2 screw sz, 5mm OD, .25mm-.35mm thick</t>
  </si>
  <si>
    <t>PO08576</t>
  </si>
  <si>
    <t>Mechanical</t>
  </si>
  <si>
    <t>HD-MS0282</t>
  </si>
  <si>
    <t>608-2RS ABEC3/C3 Rubber Sealed Bearing – BLACK</t>
  </si>
  <si>
    <t>Just Great Bearings</t>
  </si>
  <si>
    <t>608-2RS ABEC3/C3</t>
  </si>
  <si>
    <t>PO08422</t>
  </si>
  <si>
    <t>Confirmed  8,800 delivered, 2000 deliver approx Aug 16th</t>
  </si>
  <si>
    <t>2</t>
  </si>
  <si>
    <t>HD-MS0158</t>
  </si>
  <si>
    <t>M5-.8 6.7mm Heatset Insert</t>
  </si>
  <si>
    <t>94180A363</t>
  </si>
  <si>
    <t>PP-MP0066</t>
  </si>
  <si>
    <t>Metric Brass Heat-Set Insert for Plastics, Tapered, M2-.4 Internal Thread, 2.9MM Length</t>
  </si>
  <si>
    <t>FASTENAL</t>
  </si>
  <si>
    <t>HE-SH0041</t>
  </si>
  <si>
    <t>Reprap Modified Hexagon Hotend, Lulzbot Edition, 3.0mm Filament, 0.6mm Nozzle</t>
  </si>
  <si>
    <t>Toni has this</t>
  </si>
  <si>
    <t>HD-TB0006</t>
  </si>
  <si>
    <t>PTFE tube, 1/4” OD x 1/8” ID, for fabrication</t>
  </si>
  <si>
    <t>Mcmaster</t>
  </si>
  <si>
    <t>8547K23</t>
  </si>
  <si>
    <t>mm</t>
  </si>
  <si>
    <t>PO08594</t>
  </si>
  <si>
    <t>HD-MS0059</t>
  </si>
  <si>
    <t>Standard Nylon Cable Tie 7-1/2" L, 1-7/8" Bundle Dia, 50#Tensile Strg, Black</t>
  </si>
  <si>
    <t>7130K59</t>
  </si>
  <si>
    <t>Electronic</t>
  </si>
  <si>
    <t>EL-FA0011</t>
  </si>
  <si>
    <t>FAN,24VDC,Sleeve,5.75CFM,40X40X10MM,60mA 6000RPM,1.44W,280MM LEADS,CE/RoHS</t>
  </si>
  <si>
    <t>Kysan</t>
  </si>
  <si>
    <t>TF4010-24H-S</t>
  </si>
  <si>
    <t>PO08435</t>
  </si>
  <si>
    <t>EL-FA0020</t>
  </si>
  <si>
    <t>RFB2008 Micro Blower with 30awg wire that is 250mm long</t>
  </si>
  <si>
    <t>Pelonis</t>
  </si>
  <si>
    <t>PO08436</t>
  </si>
  <si>
    <t>EL-WR0040</t>
  </si>
  <si>
    <t>Wire - Single Conductor 20AWG SOLID PTFE, RED</t>
  </si>
  <si>
    <t>Mouser</t>
  </si>
  <si>
    <t>602-2856/1-100-03</t>
  </si>
  <si>
    <t>PO08575</t>
  </si>
  <si>
    <t>EL-MS0141</t>
  </si>
  <si>
    <t>Term Ring Non Ins 26-22AWG #4</t>
  </si>
  <si>
    <t>TTI</t>
  </si>
  <si>
    <t>PO08573</t>
  </si>
  <si>
    <t>confirmed</t>
  </si>
  <si>
    <t>HD-WA0035</t>
  </si>
  <si>
    <t>Metric 18-8 Stainless Steel External Serrated Lock Washer, M3 Screw Size, 6mm OD, 0.4mm min Thick</t>
  </si>
  <si>
    <t>EL-MT0001</t>
  </si>
  <si>
    <t>Standard Nema 17</t>
  </si>
  <si>
    <t>Changzhou FTX Motors Co., Ltd.</t>
  </si>
  <si>
    <t>SY42STH47-1504A</t>
  </si>
  <si>
    <t>PO08066</t>
  </si>
  <si>
    <t>EL-SW0022</t>
  </si>
  <si>
    <t>SWITCH BASIC SPDT 3A .110QC 125V</t>
  </si>
  <si>
    <t>Digikey</t>
  </si>
  <si>
    <t>SW766-ND</t>
  </si>
  <si>
    <t>PO08585</t>
  </si>
  <si>
    <t>EL-WR0120</t>
  </si>
  <si>
    <t>24 AWG purple wire</t>
  </si>
  <si>
    <t>Allcable/Digikey</t>
  </si>
  <si>
    <t>C2015V-1000-ND</t>
  </si>
  <si>
    <t>PO08589</t>
  </si>
  <si>
    <t>EL-WR0105</t>
  </si>
  <si>
    <t>24 AWG black wire</t>
  </si>
  <si>
    <t>C2015B-1000-ND</t>
  </si>
  <si>
    <t>EL-MS0142</t>
  </si>
  <si>
    <t>CONN RECEPT FASTON 22-26AWG .110</t>
  </si>
  <si>
    <t>Heilind</t>
  </si>
  <si>
    <t>7-520365-2</t>
  </si>
  <si>
    <t>pcs</t>
  </si>
  <si>
    <t>PO08890</t>
  </si>
  <si>
    <t>TTI SHIP 3K, w/deliver 8/13</t>
  </si>
  <si>
    <t>EL-MS0073</t>
  </si>
  <si>
    <t>1/4” Black panduit wire wrap</t>
  </si>
  <si>
    <t>Electronics Distributors Corp</t>
  </si>
  <si>
    <t>PO08437</t>
  </si>
  <si>
    <t>TL-CS0083</t>
  </si>
  <si>
    <t>EMI/RFI-Shield Heat-Shrink Tubing 3/16" ID Before, 3/32" ID After, 48" L, Black, cut to 50mm</t>
  </si>
  <si>
    <t>7937K31</t>
  </si>
  <si>
    <t>back ordered will deliver aprrox 8/18</t>
  </si>
  <si>
    <t>EL-MS0074</t>
  </si>
  <si>
    <t>20-POS  .100 Dual (Black)</t>
  </si>
  <si>
    <t>WM2535-ND</t>
  </si>
  <si>
    <t>PO08592</t>
  </si>
  <si>
    <t>EL-MS0205</t>
  </si>
  <si>
    <t>CONN TERM MALE 22-24AWG TIN</t>
  </si>
  <si>
    <t>Molex</t>
  </si>
  <si>
    <t>16-02-0107</t>
  </si>
  <si>
    <t>WM2517TR-ND</t>
  </si>
  <si>
    <t>PO08450</t>
  </si>
  <si>
    <t>EL-MS0212</t>
  </si>
  <si>
    <t>CONN PIN 24-30AWG CRIMP TIN</t>
  </si>
  <si>
    <t>16-02-0108</t>
  </si>
  <si>
    <t>MOL16-02-0108</t>
  </si>
  <si>
    <t>Consumable</t>
  </si>
  <si>
    <t>TL-CS0116</t>
  </si>
  <si>
    <t>Saunders UHU Glue Stick, 0.74 oz., White</t>
  </si>
  <si>
    <t>Amazon</t>
  </si>
  <si>
    <t>PO09151</t>
  </si>
  <si>
    <t>TL-CS0040</t>
  </si>
  <si>
    <t>Extreme-Temperature Pipe Sealant &amp; Threadlocker, 4 oz bottle, blue</t>
  </si>
  <si>
    <t>7604A55</t>
  </si>
  <si>
    <t>g</t>
  </si>
  <si>
    <t>PO08419</t>
  </si>
  <si>
    <t>hold per toni to order</t>
  </si>
  <si>
    <t>EL-WR0127</t>
  </si>
  <si>
    <t>Hook-up Wire 26AWG SOLID PTFE, WHT</t>
  </si>
  <si>
    <t>602-2843/1-100-01</t>
  </si>
  <si>
    <t>Tool</t>
  </si>
  <si>
    <t>TL-HD0226</t>
  </si>
  <si>
    <t>2.5mm Allen Wrench</t>
  </si>
  <si>
    <t>MSC Industrial supply</t>
  </si>
  <si>
    <t>PO08604</t>
  </si>
  <si>
    <t>TL-HD0227</t>
  </si>
  <si>
    <t>4.0mm Allen Wrench</t>
  </si>
  <si>
    <t>HD-MS0249</t>
  </si>
  <si>
    <t>UV-Resistant Cable Tie Holder, Adhesive Back/Screw Mount, 4-Way, for.18" Maximum Tie, Black</t>
  </si>
  <si>
    <t>7582k22</t>
  </si>
  <si>
    <t>Shipping</t>
  </si>
  <si>
    <t>SH-PG0059</t>
  </si>
  <si>
    <t>Mailers, Indestructo, 7 x 5 x 4</t>
  </si>
  <si>
    <t>Uline</t>
  </si>
  <si>
    <t>S-971</t>
  </si>
  <si>
    <t>PO09761</t>
  </si>
  <si>
    <t>SH-PA0019</t>
  </si>
  <si>
    <t>Bubble 1/8x48x750 perf 12" slit 2-24" rolls</t>
  </si>
  <si>
    <t>Shipper Supply</t>
  </si>
  <si>
    <t>sheet</t>
  </si>
  <si>
    <t>SH-PG0002</t>
  </si>
  <si>
    <t>3 x 4" 2 Mil Reclosable Polypropylene Bags</t>
  </si>
  <si>
    <t>S-1296</t>
  </si>
  <si>
    <t>PO09888</t>
  </si>
  <si>
    <t>SH-PA0039</t>
  </si>
  <si>
    <t>Roll of 48"x1/4" Thick Foam, Split at 12" - 225 feet Per Roll</t>
  </si>
  <si>
    <t>Label</t>
  </si>
  <si>
    <t>DC-LB0070</t>
  </si>
  <si>
    <t>Label, LulzBot Mini Flexystruder Tool Head v2, 0.6 Nozzle, Front</t>
  </si>
  <si>
    <t>Sticker Giant</t>
  </si>
  <si>
    <t>PO09955</t>
  </si>
  <si>
    <t>Proofs approved will ship 2 business days ETA 10/13</t>
  </si>
  <si>
    <t>DC-LB0071</t>
  </si>
  <si>
    <t>Label, LulzBot Mini Flexystruder Tool Head v2, 0.6 Nozzle, Back</t>
  </si>
  <si>
    <t>Documentation</t>
  </si>
  <si>
    <t>DC-MS0047</t>
  </si>
  <si>
    <t>v2 Tool Head Instruction Card</t>
  </si>
  <si>
    <t>PO09941</t>
  </si>
  <si>
    <t>DC-LB0076</t>
  </si>
  <si>
    <t>LulzBot Mini Flexystruder v2 Serial Number Label</t>
  </si>
  <si>
    <t>Sample</t>
  </si>
  <si>
    <t>RM-TE0027</t>
  </si>
  <si>
    <t>LulzBot Green NinjaFlex TPE Filament, 3mm. 0.75kg</t>
  </si>
  <si>
    <t>Fenner Drives</t>
  </si>
  <si>
    <t xml:space="preserve">Flexystruder – Mini BOM cost  </t>
  </si>
  <si>
    <t>need approval</t>
  </si>
  <si>
    <t>Javelin BOM</t>
  </si>
  <si>
    <t>QTY to Build</t>
  </si>
  <si>
    <t>Qty to Order</t>
  </si>
  <si>
    <t>Date</t>
  </si>
  <si>
    <t>ETA</t>
  </si>
  <si>
    <t>Dual_Extruder_Mt-v1.3</t>
  </si>
  <si>
    <t>Flex_plate_v0.5, Blue</t>
  </si>
  <si>
    <t>PP-GP0186</t>
  </si>
  <si>
    <t>Wade extruder body for Hex nozzle v1.0</t>
  </si>
  <si>
    <t>PP-GP0059</t>
  </si>
  <si>
    <t>Wade Reloaded Idler Block v1.4, Taz &amp; Mini</t>
  </si>
  <si>
    <t>herringbone_large_gear</t>
  </si>
  <si>
    <t>PP-GP0091</t>
  </si>
  <si>
    <t>extruder_latch</t>
  </si>
  <si>
    <t>herringbone_small_gear</t>
  </si>
  <si>
    <t>Wade Reloaded Bearing Washer</t>
  </si>
  <si>
    <t>PP-GP0162</t>
  </si>
  <si>
    <t>Spool Arm, Blue</t>
  </si>
  <si>
    <t>PP-GP0074</t>
  </si>
  <si>
    <t>feed_tube spinner</t>
  </si>
  <si>
    <t>dual_fan_shroud</t>
  </si>
  <si>
    <t>dual_lower_plate_v0.4</t>
  </si>
  <si>
    <t>dual_hex_mount_plate_v0.2</t>
  </si>
  <si>
    <t>HD-MS0031</t>
  </si>
  <si>
    <t>Thumb Screw Knob for M4 SHCS, Black</t>
  </si>
  <si>
    <t>91175A062</t>
  </si>
  <si>
    <t>HD-BT0052</t>
  </si>
  <si>
    <t>M4 x 55 Bolt, SHCS Black-Oxide</t>
  </si>
  <si>
    <t>91290A187</t>
  </si>
  <si>
    <t>small herringbone gear, extruder idler</t>
  </si>
  <si>
    <t>extruder, rods and switches</t>
  </si>
  <si>
    <t>M2 x 6 Bolt, SCHS Black-Oxide</t>
  </si>
  <si>
    <t>M3 x 25 Bolt, FHCS Black-Oxide</t>
  </si>
  <si>
    <t>M3 x 20 Bolt, SHCS</t>
  </si>
  <si>
    <t>HD-BT0041</t>
  </si>
  <si>
    <t>M3 x 25 Bolt, SHCS Black-Oxide</t>
  </si>
  <si>
    <t>extruder; bed mount, z-hard stop</t>
  </si>
  <si>
    <t>91290A125</t>
  </si>
  <si>
    <t>HD-BT0010</t>
  </si>
  <si>
    <t>M4 x 20 Bolt, SHCS Black-Oxide</t>
  </si>
  <si>
    <t>Extruder/Buda</t>
  </si>
  <si>
    <t>extruder/buda</t>
  </si>
  <si>
    <t>Hobbed Bolt, M8 x 50mm Hex head, 26mm offset, Stainless Steel</t>
  </si>
  <si>
    <t>Quattro</t>
  </si>
  <si>
    <t>bearings, extruder</t>
  </si>
  <si>
    <t>extruder, spooler,bearings</t>
  </si>
  <si>
    <t>HD-MS0204</t>
  </si>
  <si>
    <t>100 Sealed Skateboard/inline/Rollerblade Skate Bearing Ball</t>
  </si>
  <si>
    <t>vxb.com</t>
  </si>
  <si>
    <t>kit708</t>
  </si>
  <si>
    <t>4 bearings used in robot, 3 in extruder</t>
  </si>
  <si>
    <t>Received</t>
  </si>
  <si>
    <t>Checking with Mary on inventory levels / Per Mary, we should be good on these – don't order more.</t>
  </si>
  <si>
    <t>HD-BT0049</t>
  </si>
  <si>
    <t>M5 x 14 Bolt, SHCS Black_Oxide</t>
  </si>
  <si>
    <t>Mcmaster-Carr Supply Company</t>
  </si>
  <si>
    <t>91290A230</t>
  </si>
  <si>
    <t>HD-MS0055</t>
  </si>
  <si>
    <t>Thumb Screw Knob for M5 SHCS, Black</t>
  </si>
  <si>
    <t>Y-axis</t>
  </si>
  <si>
    <t>91175A063</t>
  </si>
  <si>
    <t>HD-MS0027</t>
  </si>
  <si>
    <t>Spring, Extruder, 6mm OD, 0.8mm WD, 9.7mm FL</t>
  </si>
  <si>
    <t>Associated Spring</t>
  </si>
  <si>
    <t>C0240-032-0380-M</t>
  </si>
  <si>
    <t>Extruder, Z-endstop</t>
  </si>
  <si>
    <t>HD-RD0004</t>
  </si>
  <si>
    <t>8mm Smooth Rod x 18-19mm</t>
  </si>
  <si>
    <t>MBK</t>
  </si>
  <si>
    <t>Assy, Lulzbot Hexagon V1.0 with 0.35 nozzle</t>
  </si>
  <si>
    <t>HD-TB0007</t>
  </si>
  <si>
    <t>Feed Tube, PTFE</t>
  </si>
  <si>
    <t>Professional Plastics</t>
  </si>
  <si>
    <t>0.187 ID X .250 OD NAT PTFE TUBE</t>
  </si>
  <si>
    <t>Filament Guide</t>
  </si>
  <si>
    <t>PO06980</t>
  </si>
  <si>
    <t>418 Feet</t>
  </si>
  <si>
    <t>5239K12</t>
  </si>
  <si>
    <t>HD-WA0007</t>
  </si>
  <si>
    <t>M5 Washer, Steel, Zinc Plated</t>
  </si>
  <si>
    <t>frame</t>
  </si>
  <si>
    <t>91166A240</t>
  </si>
  <si>
    <t>HD-MS0058</t>
  </si>
  <si>
    <t>Wire Tie, 8”</t>
  </si>
  <si>
    <t>Electronics Distributors Corporation</t>
  </si>
  <si>
    <t>PO06876</t>
  </si>
  <si>
    <t>See Notes</t>
  </si>
  <si>
    <t>50K 4/3/15 - 40K 4/17/15 - 40K 5/1/15 - 40K 5/15/15 - 40K 5/29/15</t>
  </si>
  <si>
    <t>HD-MS0062</t>
  </si>
  <si>
    <t>Metric Aluminum Unthreaded Spacer, 8MM OD, 8MM Length, M5 Screw Size</t>
  </si>
  <si>
    <t>94669A757</t>
  </si>
  <si>
    <t>Still need to order (7/31</t>
  </si>
  <si>
    <t>HD-NT0044</t>
  </si>
  <si>
    <t>Post insertion M5 T-nut for 20mm extrusion</t>
  </si>
  <si>
    <t>Post assembly M5 T-nut</t>
  </si>
  <si>
    <t>Misumi</t>
  </si>
  <si>
    <t>HN-TAP5</t>
  </si>
  <si>
    <t>for additional spool arm</t>
  </si>
  <si>
    <t>Panduit wire wrap – 1/4” Black</t>
  </si>
  <si>
    <t>40mm Fan</t>
  </si>
  <si>
    <t>RFB2008 Micro Blower, 30 AWG wire 250mm long</t>
  </si>
  <si>
    <t>EL-MT0017</t>
  </si>
  <si>
    <t>Half Height NEMA 17 Stepper Motor, wires cut to 60mm</t>
  </si>
  <si>
    <t>Changzhou</t>
  </si>
  <si>
    <t>SY42STH33-1504A</t>
  </si>
  <si>
    <t>Feet</t>
  </si>
  <si>
    <t>TL-CS0129</t>
  </si>
  <si>
    <t>Interference-Shielding Heat-Shrink Tubing, 3/8" ID Before, 3/16" ID After, 48" Long, Black</t>
  </si>
  <si>
    <t>7937K33</t>
  </si>
  <si>
    <t>EL-MS0061</t>
  </si>
  <si>
    <t>Conn Housing Male 4POS .100</t>
  </si>
  <si>
    <t xml:space="preserve">Dual Extruder BOM cost  </t>
  </si>
  <si>
    <t>Might Change</t>
  </si>
  <si>
    <t>Will Change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</si>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</sst>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;[Red]&quot;-&quot;[$$-409]#,##0.00"/>
    <numFmt numFmtId="165" formatCode="[$$-409]#,##0.000;[Red]&quot;-&quot;[$$-409]#,##0.000"/>
    <numFmt numFmtId="166" formatCode="&quot;$&quot;#,##0.00;[Red]&quot;-&quot;&quot;$&quot;#,##0.00;"/>
    <numFmt numFmtId="167" formatCode="mm/dd/yy"/>
  </numFmts>
  <fonts count="34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4"/>
      <color theme="1"/>
      <name val="Liberation Sans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1"/>
    </font>
    <font>
      <sz val="11"/>
      <color theme="1"/>
      <name val="Arial1"/>
    </font>
    <font>
      <sz val="10"/>
      <color theme="1"/>
      <name val="Arial"/>
      <family val="2"/>
    </font>
    <font>
      <sz val="11"/>
      <color rgb="FF000000"/>
      <name val="Arial1"/>
    </font>
    <font>
      <sz val="10"/>
      <color theme="1"/>
      <name val="FreeSans"/>
    </font>
    <font>
      <sz val="10"/>
      <color theme="1"/>
      <name val="Arial1"/>
    </font>
    <font>
      <sz val="10"/>
      <color theme="1"/>
      <name val="Liberation Sans"/>
    </font>
    <font>
      <b/>
      <sz val="10"/>
      <color rgb="FF000000"/>
      <name val="Arial1"/>
    </font>
    <font>
      <b/>
      <sz val="10"/>
      <color rgb="FF000000"/>
      <name val="Liberation Serif"/>
    </font>
    <font>
      <b/>
      <sz val="10"/>
      <color theme="1"/>
      <name val="Arial"/>
      <family val="2"/>
    </font>
    <font>
      <sz val="10"/>
      <color rgb="FF000000"/>
      <name val="Liberation Serif"/>
    </font>
    <font>
      <sz val="11"/>
      <color rgb="FF000000"/>
      <name val="Arial"/>
      <family val="2"/>
    </font>
    <font>
      <sz val="11"/>
      <color rgb="FF000000"/>
      <name val="Liberation Sans"/>
    </font>
    <font>
      <b/>
      <sz val="12"/>
      <color theme="1"/>
      <name val="Liberation Sans"/>
    </font>
    <font>
      <b/>
      <sz val="11"/>
      <color theme="1"/>
      <name val="Liberation Sans"/>
    </font>
    <font>
      <sz val="14"/>
      <color theme="1"/>
      <name val="Liberation Sans"/>
    </font>
    <font>
      <sz val="11"/>
      <color rgb="FFFF0000"/>
      <name val="Liberation Sans"/>
    </font>
    <font>
      <sz val="10"/>
      <color rgb="FF000000"/>
      <name val="Cumberland AMT"/>
    </font>
    <font>
      <b/>
      <sz val="10.5"/>
      <color rgb="FFFFFFFF"/>
      <name val="Liberation Sans"/>
    </font>
    <font>
      <b/>
      <sz val="11"/>
      <color rgb="FFFF0000"/>
      <name val="Liberation Sans"/>
    </font>
    <font>
      <b/>
      <sz val="11"/>
      <color rgb="FFFFFFFF"/>
      <name val="Liberation Sans"/>
    </font>
    <font>
      <sz val="10"/>
      <color rgb="FFFF0000"/>
      <name val="Arial"/>
      <family val="2"/>
    </font>
    <font>
      <b/>
      <sz val="10"/>
      <color rgb="FF0047FF"/>
      <name val="Arial"/>
      <family val="2"/>
    </font>
    <font>
      <sz val="10"/>
      <color rgb="FF0047FF"/>
      <name val="Arial"/>
      <family val="2"/>
    </font>
    <font>
      <sz val="11"/>
      <color rgb="FF0047FF"/>
      <name val="Liberation Sans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ECF00"/>
        <bgColor rgb="FFAECF00"/>
      </patternFill>
    </fill>
    <fill>
      <patternFill patternType="solid">
        <fgColor rgb="FF0084D1"/>
        <bgColor rgb="FF0084D1"/>
      </patternFill>
    </fill>
    <fill>
      <patternFill patternType="solid">
        <fgColor rgb="FF33FF99"/>
        <bgColor rgb="FF33FF99"/>
      </patternFill>
    </fill>
    <fill>
      <patternFill patternType="solid">
        <fgColor rgb="FFFF0000"/>
        <bgColor rgb="FFFF0000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23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 applyProtection="1"/>
    <xf numFmtId="166" fontId="5" fillId="0" borderId="0" xfId="0" applyNumberFormat="1" applyFont="1" applyFill="1" applyBorder="1" applyAlignment="1" applyProtection="1">
      <alignment horizontal="center"/>
    </xf>
    <xf numFmtId="167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center"/>
    </xf>
    <xf numFmtId="167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1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/>
    <xf numFmtId="0" fontId="10" fillId="0" borderId="0" xfId="0" applyFont="1" applyFill="1" applyBorder="1"/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166" fontId="11" fillId="0" borderId="0" xfId="0" applyNumberFormat="1" applyFont="1" applyFill="1" applyBorder="1" applyAlignment="1" applyProtection="1"/>
    <xf numFmtId="167" fontId="11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12" fillId="0" borderId="0" xfId="0" applyFont="1" applyFill="1" applyBorder="1"/>
    <xf numFmtId="0" fontId="13" fillId="0" borderId="0" xfId="0" applyFont="1" applyFill="1" applyAlignment="1">
      <alignment horizontal="center"/>
    </xf>
    <xf numFmtId="0" fontId="7" fillId="2" borderId="0" xfId="0" applyFont="1" applyFill="1" applyBorder="1" applyAlignment="1" applyProtection="1"/>
    <xf numFmtId="0" fontId="14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1" fontId="7" fillId="2" borderId="0" xfId="0" applyNumberFormat="1" applyFont="1" applyFill="1" applyBorder="1" applyAlignment="1" applyProtection="1">
      <alignment horizontal="center"/>
    </xf>
    <xf numFmtId="166" fontId="7" fillId="2" borderId="0" xfId="0" applyNumberFormat="1" applyFont="1" applyFill="1" applyBorder="1" applyAlignment="1" applyProtection="1">
      <alignment horizontal="center"/>
    </xf>
    <xf numFmtId="167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167" fontId="7" fillId="2" borderId="0" xfId="0" applyNumberFormat="1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167" fontId="7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49" fontId="7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 applyProtection="1">
      <alignment horizontal="center"/>
    </xf>
    <xf numFmtId="0" fontId="9" fillId="0" borderId="0" xfId="1" applyFont="1" applyFill="1" applyBorder="1"/>
    <xf numFmtId="0" fontId="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166" fontId="18" fillId="0" borderId="0" xfId="0" applyNumberFormat="1" applyFont="1" applyFill="1" applyBorder="1" applyAlignment="1" applyProtection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center"/>
    </xf>
    <xf numFmtId="0" fontId="16" fillId="0" borderId="0" xfId="0" applyFont="1" applyFill="1" applyBorder="1" applyAlignment="1" applyProtection="1"/>
    <xf numFmtId="49" fontId="19" fillId="0" borderId="0" xfId="0" applyNumberFormat="1" applyFont="1" applyFill="1" applyAlignment="1">
      <alignment horizontal="center" wrapText="1"/>
    </xf>
    <xf numFmtId="0" fontId="9" fillId="0" borderId="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/>
    <xf numFmtId="0" fontId="0" fillId="3" borderId="0" xfId="0" applyFill="1" applyBorder="1"/>
    <xf numFmtId="0" fontId="7" fillId="3" borderId="0" xfId="0" applyFont="1" applyFill="1" applyBorder="1" applyAlignment="1" applyProtection="1">
      <alignment wrapText="1"/>
    </xf>
    <xf numFmtId="0" fontId="0" fillId="3" borderId="0" xfId="0" applyFill="1" applyBorder="1" applyAlignment="1">
      <alignment wrapText="1"/>
    </xf>
    <xf numFmtId="0" fontId="9" fillId="3" borderId="0" xfId="0" applyFont="1" applyFill="1" applyBorder="1" applyAlignment="1" applyProtection="1">
      <alignment horizontal="center"/>
    </xf>
    <xf numFmtId="1" fontId="7" fillId="3" borderId="0" xfId="0" applyNumberFormat="1" applyFont="1" applyFill="1" applyBorder="1" applyAlignment="1" applyProtection="1">
      <alignment horizontal="center"/>
    </xf>
    <xf numFmtId="166" fontId="7" fillId="3" borderId="0" xfId="0" applyNumberFormat="1" applyFont="1" applyFill="1" applyBorder="1" applyAlignment="1" applyProtection="1">
      <alignment horizontal="center"/>
    </xf>
    <xf numFmtId="167" fontId="7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>
      <alignment horizontal="left"/>
    </xf>
    <xf numFmtId="0" fontId="1" fillId="0" borderId="0" xfId="1" applyFill="1" applyBorder="1"/>
    <xf numFmtId="0" fontId="1" fillId="0" borderId="0" xfId="0" applyFont="1" applyFill="1" applyBorder="1" applyAlignment="1" applyProtection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left"/>
    </xf>
    <xf numFmtId="167" fontId="7" fillId="0" borderId="0" xfId="1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left" wrapText="1"/>
    </xf>
    <xf numFmtId="0" fontId="21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7" fillId="0" borderId="0" xfId="1" applyFont="1" applyFill="1"/>
    <xf numFmtId="0" fontId="9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center"/>
    </xf>
    <xf numFmtId="0" fontId="10" fillId="4" borderId="0" xfId="0" applyFont="1" applyFill="1"/>
    <xf numFmtId="0" fontId="14" fillId="4" borderId="0" xfId="0" applyFont="1" applyFill="1" applyAlignment="1">
      <alignment horizontal="center" wrapText="1"/>
    </xf>
    <xf numFmtId="1" fontId="7" fillId="4" borderId="0" xfId="0" applyNumberFormat="1" applyFont="1" applyFill="1" applyBorder="1" applyAlignment="1" applyProtection="1">
      <alignment horizontal="center"/>
    </xf>
    <xf numFmtId="164" fontId="7" fillId="4" borderId="0" xfId="0" applyNumberFormat="1" applyFont="1" applyFill="1" applyBorder="1" applyAlignment="1" applyProtection="1">
      <alignment horizontal="center"/>
    </xf>
    <xf numFmtId="167" fontId="7" fillId="4" borderId="0" xfId="0" applyNumberFormat="1" applyFont="1" applyFill="1" applyBorder="1" applyAlignment="1" applyProtection="1">
      <alignment horizontal="center"/>
    </xf>
    <xf numFmtId="166" fontId="7" fillId="4" borderId="0" xfId="0" applyNumberFormat="1" applyFont="1" applyFill="1" applyBorder="1" applyAlignment="1" applyProtection="1">
      <alignment horizontal="left"/>
    </xf>
    <xf numFmtId="167" fontId="7" fillId="4" borderId="0" xfId="1" applyNumberFormat="1" applyFont="1" applyFill="1" applyBorder="1" applyAlignment="1">
      <alignment horizontal="center"/>
    </xf>
    <xf numFmtId="167" fontId="21" fillId="4" borderId="0" xfId="0" applyNumberFormat="1" applyFont="1" applyFill="1" applyBorder="1" applyAlignment="1">
      <alignment horizontal="left" wrapText="1"/>
    </xf>
    <xf numFmtId="0" fontId="21" fillId="4" borderId="0" xfId="0" applyFont="1" applyFill="1"/>
    <xf numFmtId="0" fontId="20" fillId="4" borderId="0" xfId="0" applyFont="1" applyFill="1" applyAlignment="1">
      <alignment horizontal="center"/>
    </xf>
    <xf numFmtId="0" fontId="20" fillId="4" borderId="0" xfId="0" applyFont="1" applyFill="1"/>
    <xf numFmtId="0" fontId="7" fillId="4" borderId="0" xfId="1" applyFont="1" applyFill="1"/>
    <xf numFmtId="0" fontId="7" fillId="4" borderId="0" xfId="0" applyFont="1" applyFill="1" applyBorder="1" applyAlignment="1" applyProtection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" fontId="7" fillId="4" borderId="1" xfId="0" applyNumberFormat="1" applyFont="1" applyFill="1" applyBorder="1" applyAlignment="1" applyProtection="1">
      <alignment horizontal="center"/>
    </xf>
    <xf numFmtId="0" fontId="0" fillId="4" borderId="0" xfId="0" applyFill="1"/>
    <xf numFmtId="0" fontId="0" fillId="5" borderId="1" xfId="0" applyFill="1" applyBorder="1"/>
    <xf numFmtId="0" fontId="0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/>
    </xf>
    <xf numFmtId="1" fontId="7" fillId="5" borderId="1" xfId="0" applyNumberFormat="1" applyFont="1" applyFill="1" applyBorder="1" applyAlignment="1" applyProtection="1">
      <alignment horizontal="center"/>
    </xf>
    <xf numFmtId="167" fontId="0" fillId="5" borderId="1" xfId="0" applyNumberFormat="1" applyFill="1" applyBorder="1" applyAlignment="1">
      <alignment horizontal="center"/>
    </xf>
    <xf numFmtId="0" fontId="0" fillId="5" borderId="0" xfId="0" applyFill="1"/>
    <xf numFmtId="49" fontId="7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167" fontId="0" fillId="4" borderId="1" xfId="0" applyNumberFormat="1" applyFill="1" applyBorder="1" applyAlignment="1">
      <alignment horizontal="center"/>
    </xf>
    <xf numFmtId="0" fontId="11" fillId="4" borderId="0" xfId="0" applyFont="1" applyFill="1" applyBorder="1" applyAlignment="1" applyProtection="1"/>
    <xf numFmtId="0" fontId="0" fillId="4" borderId="0" xfId="0" applyFont="1" applyFill="1" applyBorder="1"/>
    <xf numFmtId="0" fontId="14" fillId="4" borderId="0" xfId="0" applyFont="1" applyFill="1" applyBorder="1" applyAlignment="1" applyProtection="1"/>
    <xf numFmtId="0" fontId="0" fillId="4" borderId="0" xfId="0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67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5" borderId="0" xfId="0" applyFill="1" applyBorder="1"/>
    <xf numFmtId="0" fontId="23" fillId="0" borderId="0" xfId="0" applyFont="1" applyFill="1" applyBorder="1"/>
    <xf numFmtId="165" fontId="14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3" xfId="0" applyFont="1" applyBorder="1"/>
    <xf numFmtId="0" fontId="0" fillId="0" borderId="3" xfId="0" applyBorder="1"/>
    <xf numFmtId="0" fontId="25" fillId="0" borderId="3" xfId="0" applyFont="1" applyBorder="1"/>
    <xf numFmtId="164" fontId="0" fillId="0" borderId="3" xfId="0" applyNumberFormat="1" applyBorder="1"/>
    <xf numFmtId="0" fontId="22" fillId="0" borderId="0" xfId="0" applyFont="1"/>
    <xf numFmtId="164" fontId="22" fillId="0" borderId="0" xfId="0" applyNumberFormat="1" applyFont="1"/>
    <xf numFmtId="0" fontId="22" fillId="0" borderId="0" xfId="0" applyFont="1" applyAlignment="1">
      <alignment horizontal="center"/>
    </xf>
    <xf numFmtId="0" fontId="8" fillId="0" borderId="0" xfId="0" applyFont="1" applyFill="1"/>
    <xf numFmtId="164" fontId="8" fillId="0" borderId="0" xfId="0" applyNumberFormat="1" applyFont="1" applyFill="1"/>
    <xf numFmtId="164" fontId="7" fillId="0" borderId="0" xfId="0" applyNumberFormat="1" applyFont="1" applyFill="1" applyBorder="1" applyAlignment="1" applyProtection="1">
      <alignment horizontal="right"/>
    </xf>
    <xf numFmtId="165" fontId="9" fillId="0" borderId="2" xfId="0" applyNumberFormat="1" applyFont="1" applyFill="1" applyBorder="1" applyAlignment="1" applyProtection="1"/>
    <xf numFmtId="0" fontId="10" fillId="0" borderId="0" xfId="0" applyFont="1" applyFill="1"/>
    <xf numFmtId="0" fontId="9" fillId="0" borderId="2" xfId="0" applyFont="1" applyFill="1" applyBorder="1" applyAlignment="1" applyProtection="1"/>
    <xf numFmtId="0" fontId="12" fillId="0" borderId="2" xfId="0" applyFont="1" applyFill="1" applyBorder="1"/>
    <xf numFmtId="165" fontId="14" fillId="0" borderId="0" xfId="0" applyNumberFormat="1" applyFont="1" applyFill="1"/>
    <xf numFmtId="164" fontId="6" fillId="0" borderId="0" xfId="0" applyNumberFormat="1" applyFont="1" applyFill="1"/>
    <xf numFmtId="0" fontId="11" fillId="0" borderId="0" xfId="0" applyFont="1" applyFill="1"/>
    <xf numFmtId="164" fontId="11" fillId="0" borderId="0" xfId="0" applyNumberFormat="1" applyFont="1" applyFill="1"/>
    <xf numFmtId="0" fontId="14" fillId="0" borderId="2" xfId="0" applyFont="1" applyFill="1" applyBorder="1" applyAlignment="1" applyProtection="1"/>
    <xf numFmtId="165" fontId="7" fillId="0" borderId="2" xfId="0" applyNumberFormat="1" applyFont="1" applyFill="1" applyBorder="1" applyAlignment="1" applyProtection="1"/>
    <xf numFmtId="0" fontId="7" fillId="0" borderId="2" xfId="0" applyFont="1" applyFill="1" applyBorder="1" applyAlignment="1" applyProtection="1"/>
    <xf numFmtId="49" fontId="7" fillId="0" borderId="2" xfId="0" applyNumberFormat="1" applyFont="1" applyFill="1" applyBorder="1" applyAlignment="1" applyProtection="1">
      <alignment horizontal="left"/>
    </xf>
    <xf numFmtId="0" fontId="9" fillId="0" borderId="2" xfId="0" applyFont="1" applyFill="1" applyBorder="1"/>
    <xf numFmtId="0" fontId="26" fillId="0" borderId="0" xfId="0" applyFont="1" applyFill="1" applyAlignment="1">
      <alignment wrapText="1"/>
    </xf>
    <xf numFmtId="0" fontId="7" fillId="0" borderId="0" xfId="1" applyFont="1" applyFill="1" applyAlignment="1">
      <alignment horizontal="right"/>
    </xf>
    <xf numFmtId="164" fontId="7" fillId="0" borderId="0" xfId="1" applyNumberFormat="1" applyFont="1" applyFill="1"/>
    <xf numFmtId="0" fontId="9" fillId="0" borderId="2" xfId="1" applyFont="1" applyFill="1" applyBorder="1"/>
    <xf numFmtId="164" fontId="0" fillId="0" borderId="0" xfId="0" applyNumberFormat="1" applyFill="1"/>
    <xf numFmtId="0" fontId="0" fillId="0" borderId="0" xfId="0" applyFill="1" applyAlignment="1">
      <alignment horizontal="center"/>
    </xf>
    <xf numFmtId="164" fontId="23" fillId="0" borderId="0" xfId="0" applyNumberFormat="1" applyFont="1" applyFill="1"/>
    <xf numFmtId="0" fontId="4" fillId="0" borderId="0" xfId="0" applyFont="1" applyFill="1"/>
    <xf numFmtId="0" fontId="23" fillId="0" borderId="0" xfId="0" applyFont="1" applyFill="1"/>
    <xf numFmtId="165" fontId="11" fillId="0" borderId="2" xfId="0" applyNumberFormat="1" applyFont="1" applyFill="1" applyBorder="1"/>
    <xf numFmtId="165" fontId="11" fillId="0" borderId="2" xfId="0" applyNumberFormat="1" applyFont="1" applyFill="1" applyBorder="1" applyAlignment="1" applyProtection="1"/>
    <xf numFmtId="165" fontId="8" fillId="0" borderId="2" xfId="0" applyNumberFormat="1" applyFont="1" applyFill="1" applyBorder="1"/>
    <xf numFmtId="164" fontId="0" fillId="0" borderId="0" xfId="0" applyNumberFormat="1"/>
    <xf numFmtId="0" fontId="22" fillId="0" borderId="0" xfId="0" applyFont="1" applyAlignment="1">
      <alignment horizontal="right"/>
    </xf>
    <xf numFmtId="0" fontId="0" fillId="0" borderId="3" xfId="0" applyFill="1" applyBorder="1"/>
    <xf numFmtId="0" fontId="0" fillId="6" borderId="0" xfId="0" applyFill="1"/>
    <xf numFmtId="0" fontId="27" fillId="6" borderId="0" xfId="0" applyFont="1" applyFill="1"/>
    <xf numFmtId="0" fontId="28" fillId="6" borderId="0" xfId="0" applyFont="1" applyFill="1"/>
    <xf numFmtId="0" fontId="0" fillId="6" borderId="0" xfId="0" applyFill="1" applyAlignment="1">
      <alignment horizontal="center"/>
    </xf>
    <xf numFmtId="0" fontId="29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0" fontId="0" fillId="6" borderId="0" xfId="0" applyFill="1" applyAlignment="1">
      <alignment horizontal="right"/>
    </xf>
    <xf numFmtId="0" fontId="7" fillId="6" borderId="0" xfId="0" applyFont="1" applyFill="1" applyBorder="1" applyAlignment="1" applyProtection="1"/>
    <xf numFmtId="0" fontId="7" fillId="6" borderId="0" xfId="0" applyFont="1" applyFill="1" applyBorder="1" applyAlignment="1" applyProtection="1">
      <alignment horizontal="right"/>
    </xf>
    <xf numFmtId="0" fontId="8" fillId="6" borderId="0" xfId="0" applyFont="1" applyFill="1"/>
    <xf numFmtId="0" fontId="7" fillId="6" borderId="0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>
      <alignment horizontal="center"/>
    </xf>
    <xf numFmtId="164" fontId="8" fillId="6" borderId="0" xfId="0" applyNumberFormat="1" applyFont="1" applyFill="1" applyAlignment="1">
      <alignment horizontal="center"/>
    </xf>
    <xf numFmtId="166" fontId="7" fillId="6" borderId="0" xfId="0" applyNumberFormat="1" applyFont="1" applyFill="1" applyBorder="1" applyAlignment="1" applyProtection="1"/>
    <xf numFmtId="0" fontId="5" fillId="6" borderId="0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/>
    <xf numFmtId="0" fontId="12" fillId="6" borderId="1" xfId="0" applyFont="1" applyFill="1" applyBorder="1" applyAlignment="1">
      <alignment wrapText="1"/>
    </xf>
    <xf numFmtId="166" fontId="7" fillId="6" borderId="0" xfId="0" applyNumberFormat="1" applyFont="1" applyFill="1" applyBorder="1" applyAlignment="1" applyProtection="1">
      <alignment horizontal="center"/>
    </xf>
    <xf numFmtId="0" fontId="7" fillId="6" borderId="1" xfId="0" applyFont="1" applyFill="1" applyBorder="1" applyAlignment="1" applyProtection="1"/>
    <xf numFmtId="0" fontId="7" fillId="6" borderId="1" xfId="0" applyFont="1" applyFill="1" applyBorder="1" applyAlignment="1" applyProtection="1">
      <alignment wrapText="1"/>
    </xf>
    <xf numFmtId="0" fontId="11" fillId="6" borderId="0" xfId="0" applyFont="1" applyFill="1" applyBorder="1" applyAlignment="1" applyProtection="1"/>
    <xf numFmtId="0" fontId="11" fillId="6" borderId="0" xfId="0" applyFont="1" applyFill="1" applyBorder="1" applyAlignment="1" applyProtection="1">
      <alignment horizontal="right"/>
    </xf>
    <xf numFmtId="0" fontId="11" fillId="6" borderId="0" xfId="0" applyFont="1" applyFill="1" applyBorder="1" applyAlignment="1" applyProtection="1">
      <alignment horizontal="center"/>
    </xf>
    <xf numFmtId="166" fontId="11" fillId="6" borderId="0" xfId="0" applyNumberFormat="1" applyFont="1" applyFill="1" applyBorder="1" applyAlignment="1" applyProtection="1">
      <alignment horizontal="center"/>
    </xf>
    <xf numFmtId="166" fontId="11" fillId="6" borderId="0" xfId="0" applyNumberFormat="1" applyFont="1" applyFill="1" applyBorder="1" applyAlignment="1" applyProtection="1"/>
    <xf numFmtId="0" fontId="18" fillId="6" borderId="0" xfId="0" applyFont="1" applyFill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center"/>
    </xf>
    <xf numFmtId="167" fontId="11" fillId="6" borderId="0" xfId="0" applyNumberFormat="1" applyFont="1" applyFill="1" applyBorder="1" applyAlignment="1" applyProtection="1">
      <alignment horizontal="center"/>
    </xf>
    <xf numFmtId="167" fontId="18" fillId="6" borderId="0" xfId="0" applyNumberFormat="1" applyFont="1" applyFill="1" applyBorder="1" applyAlignment="1" applyProtection="1">
      <alignment horizontal="center"/>
    </xf>
    <xf numFmtId="0" fontId="0" fillId="6" borderId="0" xfId="0" applyFont="1" applyFill="1" applyAlignment="1">
      <alignment horizontal="center"/>
    </xf>
    <xf numFmtId="0" fontId="11" fillId="6" borderId="0" xfId="0" applyFont="1" applyFill="1"/>
    <xf numFmtId="164" fontId="11" fillId="6" borderId="0" xfId="0" applyNumberFormat="1" applyFont="1" applyFill="1" applyAlignment="1">
      <alignment horizontal="center"/>
    </xf>
    <xf numFmtId="167" fontId="5" fillId="6" borderId="0" xfId="0" applyNumberFormat="1" applyFont="1" applyFill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left"/>
    </xf>
    <xf numFmtId="0" fontId="19" fillId="6" borderId="0" xfId="0" applyFont="1" applyFill="1" applyAlignment="1">
      <alignment wrapText="1"/>
    </xf>
    <xf numFmtId="167" fontId="0" fillId="6" borderId="0" xfId="0" applyNumberFormat="1" applyFont="1" applyFill="1" applyAlignment="1">
      <alignment horizontal="center"/>
    </xf>
    <xf numFmtId="167" fontId="23" fillId="6" borderId="0" xfId="0" applyNumberFormat="1" applyFont="1" applyFill="1" applyAlignment="1">
      <alignment horizontal="center"/>
    </xf>
    <xf numFmtId="167" fontId="7" fillId="6" borderId="2" xfId="0" applyNumberFormat="1" applyFont="1" applyFill="1" applyBorder="1" applyAlignment="1" applyProtection="1">
      <alignment horizontal="left" wrapText="1"/>
    </xf>
    <xf numFmtId="0" fontId="7" fillId="6" borderId="0" xfId="0" applyFont="1" applyFill="1" applyBorder="1" applyAlignment="1" applyProtection="1">
      <alignment wrapText="1"/>
    </xf>
    <xf numFmtId="0" fontId="25" fillId="6" borderId="0" xfId="0" applyFont="1" applyFill="1"/>
    <xf numFmtId="0" fontId="7" fillId="6" borderId="1" xfId="0" applyFont="1" applyFill="1" applyBorder="1"/>
    <xf numFmtId="0" fontId="14" fillId="6" borderId="1" xfId="0" applyFont="1" applyFill="1" applyBorder="1" applyAlignment="1">
      <alignment wrapText="1"/>
    </xf>
    <xf numFmtId="0" fontId="7" fillId="6" borderId="0" xfId="1" applyFont="1" applyFill="1"/>
    <xf numFmtId="0" fontId="26" fillId="6" borderId="0" xfId="0" applyFont="1" applyFill="1" applyAlignment="1">
      <alignment wrapText="1"/>
    </xf>
    <xf numFmtId="0" fontId="7" fillId="6" borderId="0" xfId="1" applyFont="1" applyFill="1" applyAlignment="1">
      <alignment horizontal="right"/>
    </xf>
    <xf numFmtId="0" fontId="7" fillId="6" borderId="0" xfId="1" applyFont="1" applyFill="1" applyAlignment="1">
      <alignment horizontal="center"/>
    </xf>
    <xf numFmtId="167" fontId="7" fillId="6" borderId="0" xfId="1" applyNumberFormat="1" applyFont="1" applyFill="1" applyAlignment="1">
      <alignment horizontal="center"/>
    </xf>
    <xf numFmtId="167" fontId="5" fillId="6" borderId="0" xfId="1" applyNumberFormat="1" applyFont="1" applyFill="1" applyAlignment="1">
      <alignment horizontal="center"/>
    </xf>
    <xf numFmtId="164" fontId="7" fillId="6" borderId="0" xfId="1" applyNumberFormat="1" applyFont="1" applyFill="1" applyAlignment="1">
      <alignment horizontal="center"/>
    </xf>
    <xf numFmtId="1" fontId="31" fillId="6" borderId="0" xfId="0" applyNumberFormat="1" applyFont="1" applyFill="1" applyBorder="1" applyAlignment="1" applyProtection="1">
      <alignment horizontal="center"/>
    </xf>
    <xf numFmtId="0" fontId="32" fillId="6" borderId="0" xfId="0" applyFont="1" applyFill="1" applyBorder="1" applyAlignment="1" applyProtection="1"/>
    <xf numFmtId="0" fontId="21" fillId="6" borderId="0" xfId="0" applyFont="1" applyFill="1" applyAlignment="1">
      <alignment horizontal="center"/>
    </xf>
    <xf numFmtId="167" fontId="21" fillId="6" borderId="0" xfId="0" applyNumberFormat="1" applyFont="1" applyFill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6" borderId="0" xfId="0" applyNumberFormat="1" applyFill="1"/>
    <xf numFmtId="0" fontId="33" fillId="6" borderId="0" xfId="0" applyFont="1" applyFill="1"/>
    <xf numFmtId="0" fontId="22" fillId="6" borderId="0" xfId="0" applyFont="1" applyFill="1" applyAlignment="1">
      <alignment horizontal="center"/>
    </xf>
    <xf numFmtId="164" fontId="22" fillId="6" borderId="0" xfId="0" applyNumberFormat="1" applyFont="1" applyFill="1"/>
    <xf numFmtId="0" fontId="4" fillId="6" borderId="0" xfId="0" applyFont="1" applyFill="1" applyAlignment="1">
      <alignment horizontal="center" vertic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84"/>
  <sheetViews>
    <sheetView tabSelected="1" topLeftCell="E1" workbookViewId="0">
      <selection activeCell="J1" sqref="J1:K1048576"/>
    </sheetView>
  </sheetViews>
  <sheetFormatPr defaultRowHeight="14.25"/>
  <cols>
    <col min="1" max="1" width="11.875" style="1" customWidth="1"/>
    <col min="2" max="2" width="10.625" style="1" customWidth="1"/>
    <col min="3" max="3" width="48.25" style="1" customWidth="1"/>
    <col min="4" max="5" width="10.625" style="1" customWidth="1"/>
    <col min="6" max="6" width="26.625" style="1" customWidth="1"/>
    <col min="7" max="7" width="10.625" style="2" customWidth="1"/>
    <col min="8" max="9" width="10.625" style="1" customWidth="1"/>
    <col min="10" max="11" width="10.625" style="2" customWidth="1"/>
    <col min="12" max="12" width="10.625" style="3" customWidth="1"/>
    <col min="13" max="13" width="13.625" style="3" customWidth="1"/>
    <col min="14" max="14" width="22.875" style="4" customWidth="1"/>
    <col min="15" max="1022" width="10.625" style="1" customWidth="1"/>
    <col min="16383" max="16384" width="9" style="1"/>
  </cols>
  <sheetData>
    <row r="1" spans="1:19" ht="18">
      <c r="A1" s="138" t="s">
        <v>0</v>
      </c>
      <c r="B1" s="138"/>
      <c r="C1" s="138"/>
      <c r="D1" s="138"/>
    </row>
    <row r="3" spans="1:19" s="5" customFormat="1" ht="15">
      <c r="A3" s="5" t="s">
        <v>1</v>
      </c>
      <c r="B3" s="5" t="s">
        <v>2</v>
      </c>
      <c r="C3" s="5" t="s">
        <v>3</v>
      </c>
      <c r="D3" s="5" t="s">
        <v>4</v>
      </c>
      <c r="F3" s="5" t="s">
        <v>5</v>
      </c>
      <c r="G3" s="6" t="s">
        <v>6</v>
      </c>
      <c r="H3" s="5" t="s">
        <v>7</v>
      </c>
      <c r="I3" s="5" t="s">
        <v>8</v>
      </c>
      <c r="J3" s="8" t="s">
        <v>9</v>
      </c>
      <c r="K3" s="8" t="s">
        <v>10</v>
      </c>
      <c r="L3" s="9" t="s">
        <v>11</v>
      </c>
      <c r="M3" s="9" t="s">
        <v>12</v>
      </c>
      <c r="N3" s="10" t="s">
        <v>13</v>
      </c>
      <c r="O3" s="11" t="s">
        <v>14</v>
      </c>
    </row>
    <row r="4" spans="1:19" s="12" customFormat="1">
      <c r="G4" s="13"/>
      <c r="J4" s="15">
        <v>500</v>
      </c>
      <c r="K4" s="16"/>
      <c r="L4" s="17"/>
      <c r="M4" s="17"/>
      <c r="N4" s="18"/>
      <c r="O4" s="19"/>
    </row>
    <row r="5" spans="1:19" s="12" customFormat="1">
      <c r="A5" s="12" t="s">
        <v>15</v>
      </c>
      <c r="B5" s="20" t="s">
        <v>16</v>
      </c>
      <c r="C5" s="20" t="s">
        <v>17</v>
      </c>
      <c r="D5" s="12" t="s">
        <v>18</v>
      </c>
      <c r="F5" s="12" t="s">
        <v>18</v>
      </c>
      <c r="G5" s="13"/>
      <c r="H5" s="12">
        <v>1</v>
      </c>
      <c r="I5" s="12" t="s">
        <v>19</v>
      </c>
      <c r="J5" s="21">
        <f t="shared" ref="J5:J36" si="0">$J$4*H5</f>
        <v>500</v>
      </c>
      <c r="K5" s="16"/>
      <c r="L5" s="17"/>
      <c r="M5" s="17"/>
      <c r="N5" s="18"/>
      <c r="O5" s="19"/>
    </row>
    <row r="6" spans="1:19" s="12" customFormat="1" ht="12.75">
      <c r="A6" s="12" t="s">
        <v>15</v>
      </c>
      <c r="B6" s="20" t="s">
        <v>20</v>
      </c>
      <c r="C6" s="20" t="s">
        <v>21</v>
      </c>
      <c r="D6" s="12" t="s">
        <v>18</v>
      </c>
      <c r="F6" s="12" t="s">
        <v>18</v>
      </c>
      <c r="G6" s="22"/>
      <c r="H6" s="12">
        <v>1</v>
      </c>
      <c r="I6" s="12" t="s">
        <v>19</v>
      </c>
      <c r="J6" s="21">
        <f t="shared" si="0"/>
        <v>500</v>
      </c>
      <c r="K6" s="16"/>
      <c r="L6" s="17"/>
      <c r="M6" s="17"/>
      <c r="N6" s="18"/>
      <c r="O6" s="19"/>
    </row>
    <row r="7" spans="1:19" s="12" customFormat="1" ht="12.75">
      <c r="A7" s="12" t="s">
        <v>15</v>
      </c>
      <c r="B7" s="20" t="s">
        <v>22</v>
      </c>
      <c r="C7" s="20" t="s">
        <v>23</v>
      </c>
      <c r="D7" s="12" t="s">
        <v>18</v>
      </c>
      <c r="F7" s="12" t="s">
        <v>18</v>
      </c>
      <c r="G7" s="22"/>
      <c r="H7" s="12">
        <v>1</v>
      </c>
      <c r="I7" s="12" t="s">
        <v>19</v>
      </c>
      <c r="J7" s="21">
        <f t="shared" si="0"/>
        <v>500</v>
      </c>
      <c r="K7" s="16"/>
      <c r="L7" s="17"/>
      <c r="M7" s="17"/>
      <c r="N7" s="18"/>
      <c r="O7" s="19"/>
    </row>
    <row r="8" spans="1:19" s="12" customFormat="1" ht="12.75">
      <c r="A8" s="12" t="s">
        <v>15</v>
      </c>
      <c r="B8" s="20" t="s">
        <v>24</v>
      </c>
      <c r="C8" s="20" t="s">
        <v>25</v>
      </c>
      <c r="D8" s="12" t="s">
        <v>18</v>
      </c>
      <c r="F8" s="12" t="s">
        <v>18</v>
      </c>
      <c r="G8" s="22"/>
      <c r="H8" s="12">
        <v>1</v>
      </c>
      <c r="I8" s="12" t="s">
        <v>19</v>
      </c>
      <c r="J8" s="21">
        <f t="shared" si="0"/>
        <v>500</v>
      </c>
      <c r="K8" s="16"/>
      <c r="L8" s="17"/>
      <c r="M8" s="17"/>
      <c r="N8" s="18" t="s">
        <v>26</v>
      </c>
      <c r="O8" s="19">
        <v>4</v>
      </c>
    </row>
    <row r="9" spans="1:19" s="12" customFormat="1" ht="12.75">
      <c r="A9" s="12" t="s">
        <v>15</v>
      </c>
      <c r="B9" s="20" t="s">
        <v>27</v>
      </c>
      <c r="C9" s="20" t="s">
        <v>28</v>
      </c>
      <c r="D9" s="12" t="s">
        <v>18</v>
      </c>
      <c r="F9" s="12" t="s">
        <v>18</v>
      </c>
      <c r="G9" s="22"/>
      <c r="H9" s="12">
        <v>1</v>
      </c>
      <c r="I9" s="12" t="s">
        <v>19</v>
      </c>
      <c r="J9" s="21">
        <f t="shared" si="0"/>
        <v>500</v>
      </c>
      <c r="K9" s="16"/>
      <c r="L9" s="17"/>
      <c r="M9" s="17"/>
      <c r="N9" s="18" t="s">
        <v>26</v>
      </c>
      <c r="O9" s="19">
        <v>4</v>
      </c>
    </row>
    <row r="10" spans="1:19" s="12" customFormat="1" ht="12.75">
      <c r="A10" s="12" t="s">
        <v>15</v>
      </c>
      <c r="B10" s="20" t="s">
        <v>29</v>
      </c>
      <c r="C10" s="20" t="s">
        <v>30</v>
      </c>
      <c r="D10" s="12" t="s">
        <v>18</v>
      </c>
      <c r="F10" s="12" t="s">
        <v>18</v>
      </c>
      <c r="G10" s="22"/>
      <c r="H10" s="12">
        <v>1</v>
      </c>
      <c r="I10" s="12" t="s">
        <v>19</v>
      </c>
      <c r="J10" s="21">
        <f t="shared" si="0"/>
        <v>500</v>
      </c>
      <c r="K10" s="16"/>
      <c r="L10" s="17"/>
      <c r="M10" s="17"/>
      <c r="N10" s="18" t="s">
        <v>26</v>
      </c>
      <c r="O10" s="19">
        <v>4</v>
      </c>
    </row>
    <row r="11" spans="1:19" s="12" customFormat="1">
      <c r="A11" s="12" t="s">
        <v>31</v>
      </c>
      <c r="B11" s="12" t="s">
        <v>32</v>
      </c>
      <c r="C11" s="12" t="s">
        <v>33</v>
      </c>
      <c r="F11" s="12" t="s">
        <v>34</v>
      </c>
      <c r="G11" s="13">
        <v>40302</v>
      </c>
      <c r="H11" s="12">
        <v>1</v>
      </c>
      <c r="I11" s="12" t="s">
        <v>19</v>
      </c>
      <c r="J11" s="21">
        <f t="shared" si="0"/>
        <v>500</v>
      </c>
      <c r="K11" s="16" t="s">
        <v>35</v>
      </c>
      <c r="L11" s="17">
        <v>42207</v>
      </c>
      <c r="M11" s="17">
        <v>42214</v>
      </c>
      <c r="N11" s="18" t="s">
        <v>36</v>
      </c>
      <c r="O11" s="19" t="s">
        <v>37</v>
      </c>
      <c r="R11" s="12" t="s">
        <v>38</v>
      </c>
      <c r="S11" s="12" t="s">
        <v>39</v>
      </c>
    </row>
    <row r="12" spans="1:19" s="12" customFormat="1">
      <c r="A12" s="12" t="s">
        <v>31</v>
      </c>
      <c r="B12" s="12" t="s">
        <v>40</v>
      </c>
      <c r="C12" s="12" t="s">
        <v>41</v>
      </c>
      <c r="F12" s="12" t="s">
        <v>34</v>
      </c>
      <c r="G12" s="13">
        <v>40818</v>
      </c>
      <c r="H12" s="12">
        <v>1</v>
      </c>
      <c r="I12" s="12" t="s">
        <v>19</v>
      </c>
      <c r="J12" s="21">
        <f t="shared" si="0"/>
        <v>500</v>
      </c>
      <c r="K12" s="16" t="s">
        <v>35</v>
      </c>
      <c r="L12" s="17">
        <v>42207</v>
      </c>
      <c r="M12" s="17">
        <v>42214</v>
      </c>
      <c r="N12" s="18" t="s">
        <v>36</v>
      </c>
      <c r="O12" s="19" t="s">
        <v>37</v>
      </c>
      <c r="R12" s="12" t="s">
        <v>38</v>
      </c>
      <c r="S12" s="12" t="s">
        <v>42</v>
      </c>
    </row>
    <row r="13" spans="1:19" s="12" customFormat="1" ht="12.4" customHeight="1">
      <c r="A13" s="12" t="s">
        <v>31</v>
      </c>
      <c r="B13" s="12" t="s">
        <v>43</v>
      </c>
      <c r="C13" s="12" t="s">
        <v>44</v>
      </c>
      <c r="F13" s="12" t="s">
        <v>34</v>
      </c>
      <c r="G13" s="13">
        <v>11125995</v>
      </c>
      <c r="H13" s="24">
        <v>4</v>
      </c>
      <c r="I13" s="12" t="s">
        <v>19</v>
      </c>
      <c r="J13" s="21">
        <f t="shared" si="0"/>
        <v>2000</v>
      </c>
      <c r="K13" s="16" t="s">
        <v>35</v>
      </c>
      <c r="L13" s="17">
        <v>42207</v>
      </c>
      <c r="M13" s="17">
        <v>42214</v>
      </c>
      <c r="N13" s="18" t="s">
        <v>36</v>
      </c>
      <c r="O13" s="19" t="s">
        <v>37</v>
      </c>
      <c r="R13" s="12" t="s">
        <v>45</v>
      </c>
      <c r="S13" s="12" t="s">
        <v>46</v>
      </c>
    </row>
    <row r="14" spans="1:19" s="12" customFormat="1">
      <c r="A14" s="12" t="s">
        <v>31</v>
      </c>
      <c r="B14" s="12" t="s">
        <v>47</v>
      </c>
      <c r="C14" s="12" t="s">
        <v>48</v>
      </c>
      <c r="F14" s="12" t="s">
        <v>34</v>
      </c>
      <c r="G14" s="13">
        <v>39505</v>
      </c>
      <c r="H14" s="12">
        <v>5</v>
      </c>
      <c r="I14" s="12" t="s">
        <v>19</v>
      </c>
      <c r="J14" s="21">
        <f t="shared" si="0"/>
        <v>2500</v>
      </c>
      <c r="K14" s="16" t="s">
        <v>35</v>
      </c>
      <c r="L14" s="17">
        <v>42207</v>
      </c>
      <c r="M14" s="17">
        <v>42214</v>
      </c>
      <c r="N14" s="18" t="s">
        <v>36</v>
      </c>
      <c r="O14" s="19" t="s">
        <v>37</v>
      </c>
      <c r="R14" s="12" t="s">
        <v>38</v>
      </c>
      <c r="S14" s="12" t="s">
        <v>49</v>
      </c>
    </row>
    <row r="15" spans="1:19" s="12" customFormat="1">
      <c r="A15" s="12" t="s">
        <v>31</v>
      </c>
      <c r="B15" s="12" t="s">
        <v>50</v>
      </c>
      <c r="C15" s="12" t="s">
        <v>51</v>
      </c>
      <c r="F15" s="12" t="s">
        <v>34</v>
      </c>
      <c r="G15" s="13">
        <v>40352</v>
      </c>
      <c r="H15" s="12">
        <v>3</v>
      </c>
      <c r="I15" s="12" t="s">
        <v>19</v>
      </c>
      <c r="J15" s="21">
        <f t="shared" si="0"/>
        <v>1500</v>
      </c>
      <c r="K15" s="16" t="s">
        <v>35</v>
      </c>
      <c r="L15" s="17">
        <v>42207</v>
      </c>
      <c r="M15" s="17">
        <v>42214</v>
      </c>
      <c r="N15" s="18" t="s">
        <v>36</v>
      </c>
      <c r="O15" s="19" t="s">
        <v>37</v>
      </c>
      <c r="R15" s="12" t="s">
        <v>38</v>
      </c>
      <c r="S15" s="12" t="s">
        <v>52</v>
      </c>
    </row>
    <row r="16" spans="1:19" s="12" customFormat="1">
      <c r="A16" s="12" t="s">
        <v>31</v>
      </c>
      <c r="B16" s="20" t="s">
        <v>53</v>
      </c>
      <c r="C16" s="12" t="s">
        <v>54</v>
      </c>
      <c r="F16" s="12" t="s">
        <v>34</v>
      </c>
      <c r="G16" s="13">
        <v>11103314</v>
      </c>
      <c r="H16" s="12">
        <v>2</v>
      </c>
      <c r="I16" s="12" t="s">
        <v>19</v>
      </c>
      <c r="J16" s="21">
        <f t="shared" si="0"/>
        <v>1000</v>
      </c>
      <c r="K16" s="16" t="s">
        <v>35</v>
      </c>
      <c r="L16" s="17">
        <v>42207</v>
      </c>
      <c r="M16" s="17">
        <v>42214</v>
      </c>
      <c r="N16" s="18" t="s">
        <v>36</v>
      </c>
      <c r="O16" s="19" t="s">
        <v>37</v>
      </c>
      <c r="R16" s="12" t="s">
        <v>38</v>
      </c>
      <c r="S16" s="12" t="s">
        <v>55</v>
      </c>
    </row>
    <row r="17" spans="1:19" s="12" customFormat="1">
      <c r="A17" s="12" t="s">
        <v>31</v>
      </c>
      <c r="B17" s="12" t="s">
        <v>56</v>
      </c>
      <c r="C17" s="12" t="s">
        <v>57</v>
      </c>
      <c r="F17" s="12" t="s">
        <v>34</v>
      </c>
      <c r="G17" s="13">
        <v>40353</v>
      </c>
      <c r="H17" s="12">
        <v>2</v>
      </c>
      <c r="I17" s="12" t="s">
        <v>19</v>
      </c>
      <c r="J17" s="21">
        <f t="shared" si="0"/>
        <v>1000</v>
      </c>
      <c r="K17" s="16" t="s">
        <v>35</v>
      </c>
      <c r="L17" s="17">
        <v>42207</v>
      </c>
      <c r="M17" s="17">
        <v>42214</v>
      </c>
      <c r="N17" s="18" t="s">
        <v>36</v>
      </c>
      <c r="O17" s="19" t="s">
        <v>37</v>
      </c>
      <c r="R17" s="12" t="s">
        <v>38</v>
      </c>
      <c r="S17" s="12" t="s">
        <v>58</v>
      </c>
    </row>
    <row r="18" spans="1:19" s="12" customFormat="1">
      <c r="A18" s="12" t="s">
        <v>31</v>
      </c>
      <c r="B18" s="12" t="s">
        <v>59</v>
      </c>
      <c r="C18" s="12" t="s">
        <v>60</v>
      </c>
      <c r="F18" s="12" t="s">
        <v>34</v>
      </c>
      <c r="G18" s="13">
        <v>40303</v>
      </c>
      <c r="H18" s="12">
        <v>2</v>
      </c>
      <c r="I18" s="12" t="s">
        <v>19</v>
      </c>
      <c r="J18" s="21">
        <f t="shared" si="0"/>
        <v>1000</v>
      </c>
      <c r="K18" s="16" t="s">
        <v>35</v>
      </c>
      <c r="L18" s="17">
        <v>42207</v>
      </c>
      <c r="M18" s="17">
        <v>42214</v>
      </c>
      <c r="N18" s="18" t="s">
        <v>36</v>
      </c>
      <c r="O18" s="19" t="s">
        <v>37</v>
      </c>
      <c r="R18" s="12" t="s">
        <v>38</v>
      </c>
      <c r="S18" s="12" t="s">
        <v>61</v>
      </c>
    </row>
    <row r="19" spans="1:19" s="25" customFormat="1" ht="12.75">
      <c r="A19" s="25" t="s">
        <v>31</v>
      </c>
      <c r="B19" s="25" t="s">
        <v>62</v>
      </c>
      <c r="C19" s="25" t="s">
        <v>63</v>
      </c>
      <c r="F19" s="25" t="s">
        <v>64</v>
      </c>
      <c r="G19" s="26"/>
      <c r="H19" s="25">
        <v>1</v>
      </c>
      <c r="I19" s="25" t="s">
        <v>19</v>
      </c>
      <c r="J19" s="21">
        <f t="shared" si="0"/>
        <v>500</v>
      </c>
      <c r="K19" s="26" t="s">
        <v>65</v>
      </c>
      <c r="L19" s="17">
        <v>42163</v>
      </c>
      <c r="M19" s="28" t="s">
        <v>66</v>
      </c>
      <c r="N19" s="29" t="s">
        <v>67</v>
      </c>
      <c r="R19" s="25" t="s">
        <v>68</v>
      </c>
    </row>
    <row r="20" spans="1:19" s="12" customFormat="1">
      <c r="A20" s="12" t="s">
        <v>31</v>
      </c>
      <c r="B20" s="12" t="s">
        <v>69</v>
      </c>
      <c r="C20" s="12" t="s">
        <v>70</v>
      </c>
      <c r="F20" s="12" t="s">
        <v>34</v>
      </c>
      <c r="G20" s="13">
        <v>40163</v>
      </c>
      <c r="H20" s="12">
        <v>1</v>
      </c>
      <c r="I20" s="12" t="s">
        <v>19</v>
      </c>
      <c r="J20" s="21">
        <f t="shared" si="0"/>
        <v>500</v>
      </c>
      <c r="K20" s="16" t="s">
        <v>35</v>
      </c>
      <c r="L20" s="17">
        <v>42207</v>
      </c>
      <c r="M20" s="17">
        <v>42214</v>
      </c>
      <c r="N20" s="18" t="s">
        <v>36</v>
      </c>
      <c r="O20" s="19" t="s">
        <v>37</v>
      </c>
      <c r="R20" s="12" t="s">
        <v>38</v>
      </c>
      <c r="S20" s="12" t="s">
        <v>71</v>
      </c>
    </row>
    <row r="21" spans="1:19" s="25" customFormat="1">
      <c r="A21" s="25" t="s">
        <v>31</v>
      </c>
      <c r="B21" s="25" t="s">
        <v>72</v>
      </c>
      <c r="C21" s="25" t="s">
        <v>73</v>
      </c>
      <c r="F21" s="25" t="s">
        <v>74</v>
      </c>
      <c r="G21" s="13"/>
      <c r="H21" s="25">
        <v>1</v>
      </c>
      <c r="I21" s="25" t="s">
        <v>19</v>
      </c>
      <c r="J21" s="21">
        <f t="shared" si="0"/>
        <v>500</v>
      </c>
      <c r="K21" s="16" t="s">
        <v>75</v>
      </c>
      <c r="L21" s="17">
        <v>42207</v>
      </c>
      <c r="M21" s="17">
        <v>42215</v>
      </c>
      <c r="N21" s="18" t="s">
        <v>36</v>
      </c>
      <c r="Q21" s="1"/>
      <c r="R21" s="25" t="s">
        <v>38</v>
      </c>
      <c r="S21" s="25" t="s">
        <v>76</v>
      </c>
    </row>
    <row r="22" spans="1:19" s="25" customFormat="1">
      <c r="A22" s="25" t="s">
        <v>31</v>
      </c>
      <c r="B22" s="25" t="s">
        <v>77</v>
      </c>
      <c r="C22" s="25" t="s">
        <v>78</v>
      </c>
      <c r="F22" s="25" t="s">
        <v>74</v>
      </c>
      <c r="G22" s="13"/>
      <c r="H22" s="25">
        <v>1</v>
      </c>
      <c r="I22" s="25" t="s">
        <v>19</v>
      </c>
      <c r="J22" s="21">
        <f t="shared" si="0"/>
        <v>500</v>
      </c>
      <c r="K22" s="16" t="s">
        <v>75</v>
      </c>
      <c r="L22" s="17">
        <v>42207</v>
      </c>
      <c r="M22" s="17">
        <v>42215</v>
      </c>
      <c r="N22" s="18" t="s">
        <v>36</v>
      </c>
      <c r="Q22" s="1"/>
      <c r="R22" s="25" t="s">
        <v>38</v>
      </c>
      <c r="S22" s="25" t="s">
        <v>76</v>
      </c>
    </row>
    <row r="23" spans="1:19" s="12" customFormat="1">
      <c r="A23" s="12" t="s">
        <v>31</v>
      </c>
      <c r="B23" s="12" t="s">
        <v>79</v>
      </c>
      <c r="C23" s="12" t="s">
        <v>80</v>
      </c>
      <c r="F23" s="12" t="s">
        <v>74</v>
      </c>
      <c r="G23" s="13"/>
      <c r="H23" s="12">
        <v>3</v>
      </c>
      <c r="I23" s="12" t="s">
        <v>19</v>
      </c>
      <c r="J23" s="21">
        <f t="shared" si="0"/>
        <v>1500</v>
      </c>
      <c r="K23" s="16" t="s">
        <v>75</v>
      </c>
      <c r="L23" s="17">
        <v>42207</v>
      </c>
      <c r="M23" s="17">
        <v>42215</v>
      </c>
      <c r="N23" s="18" t="s">
        <v>36</v>
      </c>
      <c r="O23" s="19" t="s">
        <v>37</v>
      </c>
      <c r="R23" s="12" t="s">
        <v>38</v>
      </c>
      <c r="S23" s="12" t="s">
        <v>76</v>
      </c>
    </row>
    <row r="24" spans="1:19" s="12" customFormat="1">
      <c r="A24" s="12" t="s">
        <v>31</v>
      </c>
      <c r="B24" s="20" t="s">
        <v>81</v>
      </c>
      <c r="C24" s="12" t="s">
        <v>82</v>
      </c>
      <c r="F24" s="30" t="s">
        <v>34</v>
      </c>
      <c r="G24" s="31" t="s">
        <v>83</v>
      </c>
      <c r="H24" s="12">
        <v>2</v>
      </c>
      <c r="I24" s="12" t="s">
        <v>19</v>
      </c>
      <c r="J24" s="21">
        <f t="shared" si="0"/>
        <v>1000</v>
      </c>
      <c r="K24" s="16" t="s">
        <v>35</v>
      </c>
      <c r="L24" s="17">
        <v>42207</v>
      </c>
      <c r="M24" s="17">
        <v>42214</v>
      </c>
      <c r="N24" s="18" t="s">
        <v>36</v>
      </c>
      <c r="O24" s="19"/>
    </row>
    <row r="25" spans="1:19" s="12" customFormat="1">
      <c r="A25" s="12" t="s">
        <v>31</v>
      </c>
      <c r="B25" s="25" t="s">
        <v>84</v>
      </c>
      <c r="C25" s="12" t="s">
        <v>85</v>
      </c>
      <c r="F25" s="12" t="s">
        <v>34</v>
      </c>
      <c r="G25" s="13">
        <v>40925</v>
      </c>
      <c r="H25" s="12">
        <v>2</v>
      </c>
      <c r="I25" s="12" t="s">
        <v>19</v>
      </c>
      <c r="J25" s="21">
        <f t="shared" si="0"/>
        <v>1000</v>
      </c>
      <c r="K25" s="16" t="s">
        <v>35</v>
      </c>
      <c r="L25" s="17">
        <v>42207</v>
      </c>
      <c r="M25" s="17">
        <v>42214</v>
      </c>
      <c r="N25" s="29" t="s">
        <v>36</v>
      </c>
      <c r="O25" s="19"/>
    </row>
    <row r="26" spans="1:19" s="12" customFormat="1">
      <c r="A26" s="12" t="s">
        <v>31</v>
      </c>
      <c r="B26" s="20" t="s">
        <v>86</v>
      </c>
      <c r="C26" s="20" t="s">
        <v>87</v>
      </c>
      <c r="G26" s="13" t="s">
        <v>88</v>
      </c>
      <c r="H26" s="12">
        <v>2</v>
      </c>
      <c r="I26" s="12" t="s">
        <v>19</v>
      </c>
      <c r="J26" s="21">
        <f t="shared" si="0"/>
        <v>1000</v>
      </c>
      <c r="K26" s="16" t="s">
        <v>35</v>
      </c>
      <c r="L26" s="17">
        <v>42207</v>
      </c>
      <c r="M26" s="17">
        <v>42214</v>
      </c>
      <c r="N26" s="29" t="s">
        <v>26</v>
      </c>
      <c r="O26" s="19"/>
    </row>
    <row r="27" spans="1:19" s="12" customFormat="1">
      <c r="A27" s="12" t="s">
        <v>31</v>
      </c>
      <c r="B27" s="20" t="s">
        <v>89</v>
      </c>
      <c r="C27" s="12" t="s">
        <v>90</v>
      </c>
      <c r="F27" s="12" t="s">
        <v>34</v>
      </c>
      <c r="G27" s="13" t="s">
        <v>91</v>
      </c>
      <c r="H27" s="12">
        <v>1</v>
      </c>
      <c r="I27" s="12" t="s">
        <v>19</v>
      </c>
      <c r="J27" s="21">
        <f t="shared" si="0"/>
        <v>500</v>
      </c>
      <c r="K27" s="16" t="s">
        <v>35</v>
      </c>
      <c r="L27" s="17">
        <v>42207</v>
      </c>
      <c r="M27" s="17">
        <v>42214</v>
      </c>
      <c r="N27" s="18" t="s">
        <v>36</v>
      </c>
      <c r="O27" s="19"/>
    </row>
    <row r="28" spans="1:19" s="12" customFormat="1">
      <c r="A28" s="12" t="s">
        <v>31</v>
      </c>
      <c r="B28" s="20" t="s">
        <v>92</v>
      </c>
      <c r="C28" s="20" t="s">
        <v>93</v>
      </c>
      <c r="F28" s="12" t="s">
        <v>34</v>
      </c>
      <c r="G28" s="13"/>
      <c r="H28" s="12">
        <v>2</v>
      </c>
      <c r="I28" s="12" t="s">
        <v>19</v>
      </c>
      <c r="J28" s="21">
        <f t="shared" si="0"/>
        <v>1000</v>
      </c>
      <c r="K28" s="16" t="s">
        <v>94</v>
      </c>
      <c r="L28" s="17">
        <v>42206</v>
      </c>
      <c r="M28" s="17">
        <v>42213</v>
      </c>
      <c r="N28" s="18" t="s">
        <v>36</v>
      </c>
      <c r="O28" s="19"/>
    </row>
    <row r="29" spans="1:19" s="12" customFormat="1" ht="12.75">
      <c r="A29" s="12" t="s">
        <v>95</v>
      </c>
      <c r="B29" s="20" t="s">
        <v>96</v>
      </c>
      <c r="C29" s="20" t="s">
        <v>97</v>
      </c>
      <c r="F29" s="20" t="s">
        <v>98</v>
      </c>
      <c r="G29" s="22" t="s">
        <v>99</v>
      </c>
      <c r="H29" s="12">
        <v>2</v>
      </c>
      <c r="I29" s="12" t="s">
        <v>19</v>
      </c>
      <c r="J29" s="21">
        <f t="shared" si="0"/>
        <v>1000</v>
      </c>
      <c r="K29" s="16" t="s">
        <v>100</v>
      </c>
      <c r="L29" s="17">
        <v>42193</v>
      </c>
      <c r="M29" s="17">
        <v>42216</v>
      </c>
      <c r="N29" s="18" t="s">
        <v>101</v>
      </c>
      <c r="O29" s="19" t="s">
        <v>102</v>
      </c>
    </row>
    <row r="30" spans="1:19" s="12" customFormat="1">
      <c r="A30" s="12" t="s">
        <v>31</v>
      </c>
      <c r="B30" s="20" t="s">
        <v>103</v>
      </c>
      <c r="C30" s="20" t="s">
        <v>104</v>
      </c>
      <c r="F30" s="12" t="s">
        <v>34</v>
      </c>
      <c r="G30" s="13">
        <v>1125997</v>
      </c>
      <c r="H30" s="12">
        <v>3</v>
      </c>
      <c r="I30" s="12" t="s">
        <v>19</v>
      </c>
      <c r="J30" s="21">
        <f t="shared" si="0"/>
        <v>1500</v>
      </c>
      <c r="K30" s="16" t="s">
        <v>35</v>
      </c>
      <c r="L30" s="17">
        <v>42207</v>
      </c>
      <c r="M30" s="17">
        <v>42214</v>
      </c>
      <c r="N30" s="18" t="s">
        <v>36</v>
      </c>
      <c r="O30" s="19" t="s">
        <v>37</v>
      </c>
      <c r="R30" s="12" t="s">
        <v>45</v>
      </c>
      <c r="S30" s="12" t="s">
        <v>105</v>
      </c>
    </row>
    <row r="31" spans="1:19" s="12" customFormat="1">
      <c r="A31" s="12" t="s">
        <v>31</v>
      </c>
      <c r="B31" s="20" t="s">
        <v>106</v>
      </c>
      <c r="C31" s="20" t="s">
        <v>107</v>
      </c>
      <c r="F31" s="12" t="s">
        <v>108</v>
      </c>
      <c r="G31" s="13"/>
      <c r="H31" s="12">
        <v>3</v>
      </c>
      <c r="I31" s="12" t="s">
        <v>19</v>
      </c>
      <c r="J31" s="21">
        <f t="shared" si="0"/>
        <v>1500</v>
      </c>
      <c r="K31" s="16" t="s">
        <v>94</v>
      </c>
      <c r="L31" s="17">
        <v>42206</v>
      </c>
      <c r="M31" s="17">
        <v>42213</v>
      </c>
      <c r="N31" s="18" t="s">
        <v>36</v>
      </c>
      <c r="O31" s="19"/>
    </row>
    <row r="32" spans="1:19" s="32" customFormat="1" ht="17.100000000000001" customHeight="1">
      <c r="A32" s="32" t="s">
        <v>95</v>
      </c>
      <c r="B32" s="33" t="s">
        <v>109</v>
      </c>
      <c r="C32" s="33" t="s">
        <v>110</v>
      </c>
      <c r="D32" s="32" t="s">
        <v>18</v>
      </c>
      <c r="F32" s="32" t="s">
        <v>18</v>
      </c>
      <c r="G32" s="34"/>
      <c r="H32" s="32">
        <v>1</v>
      </c>
      <c r="I32" s="32" t="s">
        <v>19</v>
      </c>
      <c r="J32" s="35">
        <f t="shared" si="0"/>
        <v>500</v>
      </c>
      <c r="K32" s="36" t="s">
        <v>111</v>
      </c>
      <c r="L32" s="37"/>
      <c r="M32" s="37"/>
      <c r="N32" s="38"/>
      <c r="O32" s="34"/>
      <c r="P32" s="34"/>
      <c r="Q32" s="37"/>
      <c r="R32" s="39"/>
    </row>
    <row r="33" spans="1:20" s="12" customFormat="1" ht="17.100000000000001" customHeight="1">
      <c r="A33" s="12" t="s">
        <v>31</v>
      </c>
      <c r="B33" s="40" t="s">
        <v>112</v>
      </c>
      <c r="C33" s="40" t="s">
        <v>113</v>
      </c>
      <c r="F33" s="12" t="s">
        <v>114</v>
      </c>
      <c r="G33" s="22" t="s">
        <v>115</v>
      </c>
      <c r="H33" s="12">
        <v>50</v>
      </c>
      <c r="I33" s="12" t="s">
        <v>116</v>
      </c>
      <c r="J33" s="21">
        <f t="shared" si="0"/>
        <v>25000</v>
      </c>
      <c r="K33" s="16" t="s">
        <v>117</v>
      </c>
      <c r="L33" s="17">
        <v>42205</v>
      </c>
      <c r="M33" s="17">
        <v>42208</v>
      </c>
      <c r="N33" s="18" t="s">
        <v>36</v>
      </c>
      <c r="O33" s="22"/>
      <c r="P33" s="22"/>
      <c r="Q33" s="17"/>
      <c r="R33" s="41"/>
    </row>
    <row r="34" spans="1:20" s="12" customFormat="1">
      <c r="A34" s="12" t="s">
        <v>31</v>
      </c>
      <c r="B34" s="12" t="s">
        <v>118</v>
      </c>
      <c r="C34" s="12" t="s">
        <v>119</v>
      </c>
      <c r="F34" s="12" t="s">
        <v>74</v>
      </c>
      <c r="G34" s="13"/>
      <c r="H34" s="12">
        <v>4</v>
      </c>
      <c r="I34" s="12" t="s">
        <v>19</v>
      </c>
      <c r="J34" s="21">
        <f t="shared" si="0"/>
        <v>2000</v>
      </c>
      <c r="K34" s="16" t="s">
        <v>75</v>
      </c>
      <c r="L34" s="17">
        <v>42207</v>
      </c>
      <c r="M34" s="17">
        <v>42212</v>
      </c>
      <c r="N34" s="18" t="s">
        <v>36</v>
      </c>
      <c r="O34" s="19" t="s">
        <v>102</v>
      </c>
      <c r="R34" s="12" t="s">
        <v>38</v>
      </c>
      <c r="S34" s="42" t="s">
        <v>120</v>
      </c>
    </row>
    <row r="35" spans="1:20">
      <c r="A35" s="25" t="s">
        <v>121</v>
      </c>
      <c r="B35" s="12" t="s">
        <v>122</v>
      </c>
      <c r="C35" s="12" t="s">
        <v>123</v>
      </c>
      <c r="D35" s="25"/>
      <c r="F35" s="12" t="s">
        <v>124</v>
      </c>
      <c r="G35" s="43" t="s">
        <v>125</v>
      </c>
      <c r="H35" s="25">
        <v>1</v>
      </c>
      <c r="I35" s="25" t="s">
        <v>19</v>
      </c>
      <c r="J35" s="21">
        <f t="shared" si="0"/>
        <v>500</v>
      </c>
      <c r="K35" s="16" t="s">
        <v>126</v>
      </c>
      <c r="L35" s="17">
        <v>42193</v>
      </c>
      <c r="M35" s="17">
        <v>42213</v>
      </c>
      <c r="N35" s="29" t="s">
        <v>36</v>
      </c>
      <c r="P35" s="44"/>
      <c r="Q35" s="25"/>
      <c r="R35" s="25"/>
      <c r="S35" s="25"/>
      <c r="T35" s="25"/>
    </row>
    <row r="36" spans="1:20">
      <c r="A36" s="25" t="s">
        <v>121</v>
      </c>
      <c r="B36" s="45" t="s">
        <v>127</v>
      </c>
      <c r="C36" s="20" t="s">
        <v>128</v>
      </c>
      <c r="D36" s="25"/>
      <c r="F36" s="25" t="s">
        <v>129</v>
      </c>
      <c r="G36" s="13"/>
      <c r="H36" s="25">
        <v>1</v>
      </c>
      <c r="I36" s="25" t="s">
        <v>19</v>
      </c>
      <c r="J36" s="21">
        <f t="shared" si="0"/>
        <v>500</v>
      </c>
      <c r="K36" s="16" t="s">
        <v>130</v>
      </c>
      <c r="L36" s="17">
        <v>42193</v>
      </c>
      <c r="M36" s="17">
        <v>42216</v>
      </c>
      <c r="N36" s="29" t="s">
        <v>36</v>
      </c>
      <c r="P36" s="44"/>
      <c r="Q36" s="25"/>
      <c r="R36" s="25"/>
      <c r="S36" s="25"/>
      <c r="T36" s="25"/>
    </row>
    <row r="37" spans="1:20">
      <c r="A37" s="25" t="s">
        <v>121</v>
      </c>
      <c r="B37" s="40" t="s">
        <v>131</v>
      </c>
      <c r="C37" s="24" t="s">
        <v>132</v>
      </c>
      <c r="D37" s="25"/>
      <c r="F37" s="20" t="s">
        <v>133</v>
      </c>
      <c r="G37" s="46" t="s">
        <v>134</v>
      </c>
      <c r="H37" s="25">
        <v>220</v>
      </c>
      <c r="I37" s="25" t="s">
        <v>116</v>
      </c>
      <c r="J37" s="21">
        <f t="shared" ref="J37:J54" si="1">$J$4*H37</f>
        <v>110000</v>
      </c>
      <c r="K37" s="16" t="s">
        <v>135</v>
      </c>
      <c r="L37" s="17">
        <v>42206</v>
      </c>
      <c r="M37" s="17">
        <v>42213</v>
      </c>
      <c r="N37" s="41" t="s">
        <v>36</v>
      </c>
      <c r="P37" s="44"/>
      <c r="Q37" s="25"/>
      <c r="R37" s="25"/>
      <c r="S37" s="25"/>
      <c r="T37" s="25"/>
    </row>
    <row r="38" spans="1:20">
      <c r="A38" s="25" t="s">
        <v>121</v>
      </c>
      <c r="B38" s="20" t="s">
        <v>136</v>
      </c>
      <c r="C38" s="20" t="s">
        <v>137</v>
      </c>
      <c r="D38" s="25"/>
      <c r="F38" s="25" t="s">
        <v>138</v>
      </c>
      <c r="G38" s="13"/>
      <c r="H38" s="25">
        <v>1</v>
      </c>
      <c r="I38" s="25" t="s">
        <v>19</v>
      </c>
      <c r="J38" s="21">
        <f t="shared" si="1"/>
        <v>500</v>
      </c>
      <c r="K38" s="16" t="s">
        <v>139</v>
      </c>
      <c r="L38" s="17">
        <v>42207</v>
      </c>
      <c r="M38" s="17">
        <v>42220</v>
      </c>
      <c r="N38" s="29" t="s">
        <v>140</v>
      </c>
      <c r="P38" s="44"/>
      <c r="Q38" s="25"/>
      <c r="R38" s="25"/>
      <c r="S38" s="25"/>
      <c r="T38" s="25"/>
    </row>
    <row r="39" spans="1:20">
      <c r="A39" s="25" t="s">
        <v>121</v>
      </c>
      <c r="B39" s="47" t="s">
        <v>141</v>
      </c>
      <c r="C39" s="47" t="s">
        <v>142</v>
      </c>
      <c r="D39" s="25"/>
      <c r="F39" s="12" t="s">
        <v>34</v>
      </c>
      <c r="G39" s="13"/>
      <c r="H39" s="25">
        <v>1</v>
      </c>
      <c r="I39" s="25" t="s">
        <v>19</v>
      </c>
      <c r="J39" s="21">
        <f t="shared" si="1"/>
        <v>500</v>
      </c>
      <c r="K39" s="16" t="s">
        <v>94</v>
      </c>
      <c r="L39" s="17">
        <v>42206</v>
      </c>
      <c r="M39" s="17">
        <v>42213</v>
      </c>
      <c r="N39" s="29" t="s">
        <v>36</v>
      </c>
      <c r="P39" s="44"/>
      <c r="Q39" s="25"/>
      <c r="R39" s="25"/>
      <c r="S39" s="25"/>
      <c r="T39" s="25"/>
    </row>
    <row r="40" spans="1:20">
      <c r="A40" s="25" t="s">
        <v>121</v>
      </c>
      <c r="B40" s="20" t="s">
        <v>143</v>
      </c>
      <c r="C40" s="25" t="s">
        <v>144</v>
      </c>
      <c r="D40" s="25"/>
      <c r="F40" s="12" t="s">
        <v>145</v>
      </c>
      <c r="G40" s="46" t="s">
        <v>146</v>
      </c>
      <c r="H40" s="25">
        <v>1</v>
      </c>
      <c r="I40" s="25" t="s">
        <v>19</v>
      </c>
      <c r="J40" s="21">
        <f t="shared" si="1"/>
        <v>500</v>
      </c>
      <c r="K40" s="16" t="s">
        <v>147</v>
      </c>
      <c r="L40" s="17"/>
      <c r="M40" s="17"/>
      <c r="N40" s="29" t="s">
        <v>36</v>
      </c>
      <c r="P40" s="44"/>
      <c r="Q40" s="25"/>
      <c r="R40" s="25"/>
      <c r="S40" s="25"/>
      <c r="T40" s="25"/>
    </row>
    <row r="41" spans="1:20">
      <c r="A41" s="25" t="s">
        <v>121</v>
      </c>
      <c r="B41" s="47" t="s">
        <v>148</v>
      </c>
      <c r="C41" s="45" t="s">
        <v>149</v>
      </c>
      <c r="D41" s="25"/>
      <c r="E41" s="48"/>
      <c r="F41" s="47" t="s">
        <v>150</v>
      </c>
      <c r="G41" s="49" t="s">
        <v>151</v>
      </c>
      <c r="H41" s="25">
        <v>1</v>
      </c>
      <c r="I41" s="25" t="s">
        <v>19</v>
      </c>
      <c r="J41" s="21">
        <f t="shared" si="1"/>
        <v>500</v>
      </c>
      <c r="K41" s="16" t="s">
        <v>152</v>
      </c>
      <c r="L41" s="17">
        <v>42206</v>
      </c>
      <c r="M41" s="17">
        <v>42209</v>
      </c>
      <c r="N41" s="29" t="s">
        <v>36</v>
      </c>
      <c r="P41" s="44"/>
      <c r="Q41" s="25"/>
      <c r="R41" s="25"/>
      <c r="S41" s="25"/>
      <c r="T41" s="25"/>
    </row>
    <row r="42" spans="1:20">
      <c r="A42" s="25" t="s">
        <v>121</v>
      </c>
      <c r="B42" s="24" t="s">
        <v>153</v>
      </c>
      <c r="C42" s="25" t="s">
        <v>154</v>
      </c>
      <c r="D42" s="25"/>
      <c r="F42" s="47" t="s">
        <v>155</v>
      </c>
      <c r="G42" s="46" t="s">
        <v>156</v>
      </c>
      <c r="H42" s="25">
        <v>130</v>
      </c>
      <c r="I42" s="25" t="s">
        <v>116</v>
      </c>
      <c r="J42" s="21">
        <f t="shared" si="1"/>
        <v>65000</v>
      </c>
      <c r="K42" s="16" t="s">
        <v>157</v>
      </c>
      <c r="L42" s="17">
        <v>42206</v>
      </c>
      <c r="M42" s="17">
        <v>42213</v>
      </c>
      <c r="N42" s="29" t="s">
        <v>36</v>
      </c>
      <c r="P42" s="44"/>
      <c r="Q42" s="25"/>
      <c r="R42" s="25"/>
      <c r="S42" s="25"/>
      <c r="T42" s="25"/>
    </row>
    <row r="43" spans="1:20">
      <c r="A43" s="25" t="s">
        <v>121</v>
      </c>
      <c r="B43" s="47" t="s">
        <v>158</v>
      </c>
      <c r="C43" s="25" t="s">
        <v>159</v>
      </c>
      <c r="D43" s="25"/>
      <c r="F43" s="47" t="s">
        <v>155</v>
      </c>
      <c r="G43" s="49" t="s">
        <v>160</v>
      </c>
      <c r="H43" s="25">
        <v>130</v>
      </c>
      <c r="I43" s="25" t="s">
        <v>116</v>
      </c>
      <c r="J43" s="21">
        <f t="shared" si="1"/>
        <v>65000</v>
      </c>
      <c r="K43" s="16" t="s">
        <v>157</v>
      </c>
      <c r="L43" s="17">
        <v>42206</v>
      </c>
      <c r="M43" s="17">
        <v>42213</v>
      </c>
      <c r="N43" s="29" t="s">
        <v>36</v>
      </c>
      <c r="P43" s="44"/>
      <c r="Q43" s="25"/>
      <c r="R43" s="25"/>
      <c r="S43" s="25"/>
      <c r="T43" s="25"/>
    </row>
    <row r="44" spans="1:20">
      <c r="A44" s="25" t="s">
        <v>121</v>
      </c>
      <c r="B44" s="47" t="s">
        <v>161</v>
      </c>
      <c r="C44" s="45" t="s">
        <v>162</v>
      </c>
      <c r="D44" s="25"/>
      <c r="F44" s="47" t="s">
        <v>163</v>
      </c>
      <c r="G44" s="50" t="s">
        <v>164</v>
      </c>
      <c r="H44" s="25">
        <v>2</v>
      </c>
      <c r="I44" s="25" t="s">
        <v>165</v>
      </c>
      <c r="J44" s="21">
        <f t="shared" si="1"/>
        <v>1000</v>
      </c>
      <c r="K44" s="16" t="s">
        <v>166</v>
      </c>
      <c r="L44" s="17">
        <v>42223</v>
      </c>
      <c r="M44" s="17"/>
      <c r="N44" s="29" t="s">
        <v>167</v>
      </c>
      <c r="P44" s="44"/>
      <c r="Q44" s="25"/>
      <c r="R44" s="25"/>
      <c r="S44" s="25"/>
      <c r="T44" s="25"/>
    </row>
    <row r="45" spans="1:20">
      <c r="A45" s="29" t="s">
        <v>121</v>
      </c>
      <c r="B45" s="25" t="s">
        <v>168</v>
      </c>
      <c r="C45" s="25" t="s">
        <v>169</v>
      </c>
      <c r="D45" s="25"/>
      <c r="F45" s="1" t="s">
        <v>170</v>
      </c>
      <c r="H45" s="25">
        <v>70</v>
      </c>
      <c r="I45" s="25" t="s">
        <v>116</v>
      </c>
      <c r="J45" s="21">
        <f t="shared" si="1"/>
        <v>35000</v>
      </c>
      <c r="K45" s="16" t="s">
        <v>171</v>
      </c>
      <c r="L45" s="17">
        <v>42200</v>
      </c>
      <c r="M45" s="17">
        <v>42205</v>
      </c>
      <c r="N45" s="29" t="s">
        <v>36</v>
      </c>
      <c r="P45" s="44"/>
      <c r="Q45" s="25"/>
      <c r="R45" s="25"/>
      <c r="S45" s="25"/>
      <c r="T45" s="25"/>
    </row>
    <row r="46" spans="1:20" s="52" customFormat="1" ht="12.75">
      <c r="A46" s="52" t="s">
        <v>121</v>
      </c>
      <c r="B46" s="52" t="s">
        <v>172</v>
      </c>
      <c r="C46" s="52" t="s">
        <v>173</v>
      </c>
      <c r="F46" s="52" t="s">
        <v>155</v>
      </c>
      <c r="G46" s="53" t="s">
        <v>174</v>
      </c>
      <c r="H46" s="52">
        <v>70</v>
      </c>
      <c r="I46" s="52" t="s">
        <v>116</v>
      </c>
      <c r="J46" s="21">
        <f t="shared" si="1"/>
        <v>35000</v>
      </c>
      <c r="K46" s="16" t="s">
        <v>157</v>
      </c>
      <c r="L46" s="17">
        <v>42206</v>
      </c>
      <c r="M46" s="17">
        <v>42234</v>
      </c>
      <c r="N46" s="54" t="s">
        <v>175</v>
      </c>
    </row>
    <row r="47" spans="1:20">
      <c r="A47" s="12" t="s">
        <v>121</v>
      </c>
      <c r="B47" s="24" t="s">
        <v>176</v>
      </c>
      <c r="C47" s="45" t="s">
        <v>177</v>
      </c>
      <c r="F47" s="1" t="s">
        <v>163</v>
      </c>
      <c r="G47" s="2" t="s">
        <v>178</v>
      </c>
      <c r="H47" s="1">
        <v>1</v>
      </c>
      <c r="I47" s="1" t="s">
        <v>165</v>
      </c>
      <c r="J47" s="21">
        <f t="shared" si="1"/>
        <v>500</v>
      </c>
      <c r="K47" s="16" t="s">
        <v>179</v>
      </c>
      <c r="L47" s="17">
        <v>42208</v>
      </c>
      <c r="M47" s="17">
        <v>42213</v>
      </c>
      <c r="N47" s="4" t="s">
        <v>140</v>
      </c>
      <c r="O47" s="55"/>
    </row>
    <row r="48" spans="1:20">
      <c r="A48" s="12" t="s">
        <v>121</v>
      </c>
      <c r="B48" s="12" t="s">
        <v>180</v>
      </c>
      <c r="C48" s="12" t="s">
        <v>181</v>
      </c>
      <c r="D48" s="12" t="s">
        <v>182</v>
      </c>
      <c r="E48" s="43" t="s">
        <v>183</v>
      </c>
      <c r="F48" s="12" t="s">
        <v>163</v>
      </c>
      <c r="G48" s="22" t="s">
        <v>184</v>
      </c>
      <c r="H48" s="19">
        <v>11</v>
      </c>
      <c r="I48" s="12" t="s">
        <v>19</v>
      </c>
      <c r="J48" s="21">
        <f t="shared" si="1"/>
        <v>5500</v>
      </c>
      <c r="K48" s="16" t="s">
        <v>185</v>
      </c>
      <c r="L48" s="17">
        <v>42207</v>
      </c>
      <c r="M48" s="17">
        <v>42216</v>
      </c>
      <c r="N48" s="4" t="s">
        <v>36</v>
      </c>
      <c r="O48" s="55"/>
    </row>
    <row r="49" spans="1:24">
      <c r="A49" s="56" t="s">
        <v>121</v>
      </c>
      <c r="B49" s="20" t="s">
        <v>186</v>
      </c>
      <c r="C49" s="20" t="s">
        <v>187</v>
      </c>
      <c r="D49" s="20" t="s">
        <v>182</v>
      </c>
      <c r="E49" s="57" t="s">
        <v>188</v>
      </c>
      <c r="F49" s="20" t="s">
        <v>163</v>
      </c>
      <c r="G49" s="46" t="s">
        <v>189</v>
      </c>
      <c r="H49" s="58">
        <v>4</v>
      </c>
      <c r="I49" s="20" t="s">
        <v>19</v>
      </c>
      <c r="J49" s="21">
        <f t="shared" si="1"/>
        <v>2000</v>
      </c>
      <c r="K49" s="16" t="s">
        <v>179</v>
      </c>
      <c r="L49" s="17">
        <v>42208</v>
      </c>
      <c r="M49" s="17">
        <v>42213</v>
      </c>
      <c r="N49" s="4" t="s">
        <v>36</v>
      </c>
    </row>
    <row r="50" spans="1:24" s="60" customFormat="1">
      <c r="A50" s="59" t="s">
        <v>190</v>
      </c>
      <c r="B50" s="60" t="s">
        <v>191</v>
      </c>
      <c r="C50" s="61" t="s">
        <v>192</v>
      </c>
      <c r="F50" s="62" t="s">
        <v>193</v>
      </c>
      <c r="G50" s="63">
        <v>99649</v>
      </c>
      <c r="H50" s="60">
        <v>1</v>
      </c>
      <c r="I50" s="60" t="s">
        <v>165</v>
      </c>
      <c r="J50" s="64">
        <f t="shared" si="1"/>
        <v>500</v>
      </c>
      <c r="K50" s="65" t="s">
        <v>194</v>
      </c>
      <c r="L50" s="66"/>
      <c r="M50" s="66"/>
      <c r="N50" s="67"/>
    </row>
    <row r="51" spans="1:24">
      <c r="A51" s="20" t="s">
        <v>190</v>
      </c>
      <c r="B51" s="1" t="s">
        <v>195</v>
      </c>
      <c r="C51" s="68" t="s">
        <v>196</v>
      </c>
      <c r="F51" s="24" t="s">
        <v>114</v>
      </c>
      <c r="G51" s="69" t="s">
        <v>197</v>
      </c>
      <c r="H51" s="58">
        <v>0.5</v>
      </c>
      <c r="I51" s="20" t="s">
        <v>198</v>
      </c>
      <c r="J51" s="21">
        <f t="shared" si="1"/>
        <v>250</v>
      </c>
      <c r="K51" s="16" t="s">
        <v>199</v>
      </c>
      <c r="L51" s="17" t="s">
        <v>200</v>
      </c>
      <c r="M51" s="17"/>
      <c r="N51" s="41" t="s">
        <v>200</v>
      </c>
    </row>
    <row r="52" spans="1:24" s="12" customFormat="1">
      <c r="A52" s="70" t="s">
        <v>121</v>
      </c>
      <c r="B52" s="70" t="s">
        <v>201</v>
      </c>
      <c r="C52" s="42" t="s">
        <v>202</v>
      </c>
      <c r="D52" s="18" t="s">
        <v>133</v>
      </c>
      <c r="E52" s="18" t="s">
        <v>203</v>
      </c>
      <c r="F52" s="18" t="s">
        <v>133</v>
      </c>
      <c r="G52" s="22" t="s">
        <v>203</v>
      </c>
      <c r="H52" s="71">
        <v>150</v>
      </c>
      <c r="I52" s="70" t="s">
        <v>116</v>
      </c>
      <c r="J52" s="21">
        <f t="shared" si="1"/>
        <v>75000</v>
      </c>
      <c r="K52" s="72" t="s">
        <v>135</v>
      </c>
      <c r="L52" s="17">
        <v>42206</v>
      </c>
      <c r="M52" s="17">
        <v>42213</v>
      </c>
      <c r="N52" s="73" t="s">
        <v>36</v>
      </c>
      <c r="O52" s="74"/>
      <c r="P52" s="75"/>
      <c r="Q52" s="76"/>
      <c r="R52" s="77"/>
      <c r="S52" s="78"/>
      <c r="T52" s="78"/>
      <c r="U52" s="79"/>
      <c r="V52" s="79"/>
      <c r="W52" s="79"/>
      <c r="X52" s="79"/>
    </row>
    <row r="53" spans="1:24" s="12" customFormat="1">
      <c r="A53" s="70" t="s">
        <v>204</v>
      </c>
      <c r="B53" s="42" t="s">
        <v>205</v>
      </c>
      <c r="C53" s="42" t="s">
        <v>206</v>
      </c>
      <c r="D53" s="18"/>
      <c r="E53" s="18"/>
      <c r="F53" s="20" t="s">
        <v>207</v>
      </c>
      <c r="G53" s="22"/>
      <c r="H53" s="71">
        <v>1</v>
      </c>
      <c r="I53" s="70" t="s">
        <v>19</v>
      </c>
      <c r="J53" s="21">
        <f t="shared" si="1"/>
        <v>500</v>
      </c>
      <c r="K53" s="72" t="s">
        <v>208</v>
      </c>
      <c r="L53" s="17"/>
      <c r="M53" s="17"/>
      <c r="N53" s="73" t="s">
        <v>36</v>
      </c>
      <c r="O53" s="74"/>
      <c r="P53" s="75"/>
      <c r="Q53" s="76"/>
      <c r="R53" s="77"/>
      <c r="S53" s="78"/>
      <c r="T53" s="78"/>
      <c r="U53" s="79"/>
      <c r="V53" s="79"/>
      <c r="W53" s="79"/>
      <c r="X53" s="79"/>
    </row>
    <row r="54" spans="1:24" s="12" customFormat="1">
      <c r="A54" s="70" t="s">
        <v>204</v>
      </c>
      <c r="B54" s="42" t="s">
        <v>209</v>
      </c>
      <c r="C54" s="42" t="s">
        <v>210</v>
      </c>
      <c r="D54" s="18"/>
      <c r="E54" s="18"/>
      <c r="F54" s="20" t="s">
        <v>207</v>
      </c>
      <c r="G54" s="22"/>
      <c r="H54" s="71">
        <v>1</v>
      </c>
      <c r="I54" s="70" t="s">
        <v>19</v>
      </c>
      <c r="J54" s="21">
        <f t="shared" si="1"/>
        <v>500</v>
      </c>
      <c r="K54" s="72" t="s">
        <v>208</v>
      </c>
      <c r="L54" s="17"/>
      <c r="M54" s="17"/>
      <c r="N54" s="73" t="s">
        <v>36</v>
      </c>
      <c r="O54" s="74"/>
      <c r="P54" s="75"/>
      <c r="Q54" s="76"/>
      <c r="R54" s="77"/>
      <c r="S54" s="78"/>
      <c r="T54" s="78"/>
      <c r="U54" s="79"/>
      <c r="V54" s="79"/>
      <c r="W54" s="79"/>
      <c r="X54" s="79"/>
    </row>
    <row r="55" spans="1:24" s="94" customFormat="1">
      <c r="A55" s="80" t="s">
        <v>31</v>
      </c>
      <c r="B55" s="80" t="s">
        <v>211</v>
      </c>
      <c r="C55" s="80" t="s">
        <v>212</v>
      </c>
      <c r="D55" s="80"/>
      <c r="E55" s="81"/>
      <c r="F55" s="82" t="s">
        <v>114</v>
      </c>
      <c r="G55" s="83" t="s">
        <v>213</v>
      </c>
      <c r="H55" s="81">
        <v>4</v>
      </c>
      <c r="I55" s="80" t="s">
        <v>19</v>
      </c>
      <c r="J55" s="84"/>
      <c r="K55" s="85"/>
      <c r="L55" s="86"/>
      <c r="M55" s="86"/>
      <c r="N55" s="87"/>
      <c r="O55" s="88"/>
      <c r="P55" s="89"/>
      <c r="Q55" s="90"/>
      <c r="R55" s="91"/>
      <c r="S55" s="92"/>
      <c r="T55" s="92"/>
      <c r="U55" s="93"/>
      <c r="V55" s="93"/>
      <c r="W55" s="93"/>
      <c r="X55" s="93"/>
    </row>
    <row r="56" spans="1:24">
      <c r="A56" s="20"/>
      <c r="C56" s="68"/>
      <c r="F56" s="20"/>
      <c r="G56" s="69"/>
      <c r="H56" s="46"/>
      <c r="I56" s="20"/>
      <c r="J56" s="21"/>
      <c r="K56" s="16"/>
      <c r="L56" s="17"/>
      <c r="M56" s="17"/>
    </row>
    <row r="57" spans="1:24" s="101" customFormat="1">
      <c r="A57" s="95" t="s">
        <v>214</v>
      </c>
      <c r="B57" s="95" t="s">
        <v>215</v>
      </c>
      <c r="C57" s="96" t="s">
        <v>216</v>
      </c>
      <c r="D57" s="95"/>
      <c r="E57" s="97"/>
      <c r="F57" s="96" t="s">
        <v>217</v>
      </c>
      <c r="G57" s="97" t="s">
        <v>218</v>
      </c>
      <c r="H57" s="98">
        <v>1</v>
      </c>
      <c r="I57" s="95" t="s">
        <v>19</v>
      </c>
      <c r="J57" s="99">
        <f t="shared" ref="J57:J62" si="2">($J$4*H57)</f>
        <v>500</v>
      </c>
      <c r="K57" s="98" t="s">
        <v>219</v>
      </c>
      <c r="L57" s="100">
        <v>42272</v>
      </c>
      <c r="M57" s="100">
        <v>42276</v>
      </c>
      <c r="N57" s="97" t="s">
        <v>36</v>
      </c>
    </row>
    <row r="58" spans="1:24" s="107" customFormat="1">
      <c r="A58" s="102" t="s">
        <v>214</v>
      </c>
      <c r="B58" s="102" t="s">
        <v>220</v>
      </c>
      <c r="C58" s="103" t="s">
        <v>221</v>
      </c>
      <c r="D58" s="102"/>
      <c r="E58" s="104"/>
      <c r="F58" s="103" t="s">
        <v>222</v>
      </c>
      <c r="G58" s="104"/>
      <c r="H58" s="105">
        <v>1</v>
      </c>
      <c r="I58" s="102" t="s">
        <v>223</v>
      </c>
      <c r="J58" s="106">
        <f t="shared" si="2"/>
        <v>500</v>
      </c>
      <c r="K58" s="105"/>
      <c r="L58" s="105"/>
      <c r="M58" s="105"/>
      <c r="N58" s="104"/>
    </row>
    <row r="59" spans="1:24" s="115" customFormat="1">
      <c r="A59" s="108" t="s">
        <v>214</v>
      </c>
      <c r="B59" s="108" t="s">
        <v>224</v>
      </c>
      <c r="C59" s="109" t="s">
        <v>225</v>
      </c>
      <c r="D59" s="108"/>
      <c r="E59" s="110"/>
      <c r="F59" s="111" t="s">
        <v>217</v>
      </c>
      <c r="G59" s="110" t="s">
        <v>226</v>
      </c>
      <c r="H59" s="112">
        <v>1</v>
      </c>
      <c r="I59" s="108" t="s">
        <v>19</v>
      </c>
      <c r="J59" s="113">
        <f t="shared" si="2"/>
        <v>500</v>
      </c>
      <c r="K59" s="112" t="s">
        <v>227</v>
      </c>
      <c r="L59" s="114">
        <v>42284</v>
      </c>
      <c r="M59" s="114">
        <v>42293</v>
      </c>
      <c r="N59" s="110"/>
    </row>
    <row r="60" spans="1:24" s="107" customFormat="1" ht="28.5">
      <c r="A60" s="102" t="s">
        <v>214</v>
      </c>
      <c r="B60" s="102" t="s">
        <v>228</v>
      </c>
      <c r="C60" s="103" t="s">
        <v>229</v>
      </c>
      <c r="D60" s="102"/>
      <c r="E60" s="104"/>
      <c r="F60" s="103" t="s">
        <v>222</v>
      </c>
      <c r="G60" s="102"/>
      <c r="H60" s="105">
        <f>(1/225)/4</f>
        <v>1.1111111111111111E-3</v>
      </c>
      <c r="I60" s="102" t="s">
        <v>19</v>
      </c>
      <c r="J60" s="106">
        <f t="shared" si="2"/>
        <v>0.55555555555555558</v>
      </c>
      <c r="K60" s="105"/>
      <c r="L60" s="105"/>
      <c r="M60" s="105"/>
      <c r="N60" s="104"/>
    </row>
    <row r="61" spans="1:24" s="101" customFormat="1" ht="28.5">
      <c r="A61" s="95" t="s">
        <v>230</v>
      </c>
      <c r="B61" s="95" t="s">
        <v>231</v>
      </c>
      <c r="C61" s="96" t="s">
        <v>232</v>
      </c>
      <c r="D61" s="95"/>
      <c r="E61" s="97"/>
      <c r="F61" s="96" t="s">
        <v>233</v>
      </c>
      <c r="G61" s="97"/>
      <c r="H61" s="98">
        <v>1</v>
      </c>
      <c r="I61" s="95" t="s">
        <v>19</v>
      </c>
      <c r="J61" s="99">
        <f t="shared" si="2"/>
        <v>500</v>
      </c>
      <c r="K61" s="98" t="s">
        <v>234</v>
      </c>
      <c r="L61" s="100">
        <v>42284</v>
      </c>
      <c r="M61" s="100">
        <v>42290</v>
      </c>
      <c r="N61" s="97" t="s">
        <v>235</v>
      </c>
    </row>
    <row r="62" spans="1:24" s="101" customFormat="1" ht="28.5">
      <c r="A62" s="95" t="s">
        <v>230</v>
      </c>
      <c r="B62" s="95" t="s">
        <v>236</v>
      </c>
      <c r="C62" s="96" t="s">
        <v>237</v>
      </c>
      <c r="D62" s="95"/>
      <c r="E62" s="97"/>
      <c r="F62" s="96" t="s">
        <v>233</v>
      </c>
      <c r="G62" s="97"/>
      <c r="H62" s="98">
        <v>1</v>
      </c>
      <c r="I62" s="95" t="s">
        <v>19</v>
      </c>
      <c r="J62" s="99">
        <f t="shared" si="2"/>
        <v>500</v>
      </c>
      <c r="K62" s="98" t="s">
        <v>234</v>
      </c>
      <c r="L62" s="100">
        <v>42284</v>
      </c>
      <c r="M62" s="100">
        <v>42290</v>
      </c>
      <c r="N62" s="97" t="s">
        <v>235</v>
      </c>
    </row>
    <row r="63" spans="1:24" s="107" customFormat="1">
      <c r="A63" s="94" t="s">
        <v>238</v>
      </c>
      <c r="B63" s="94" t="s">
        <v>239</v>
      </c>
      <c r="C63" s="94" t="s">
        <v>240</v>
      </c>
      <c r="D63" s="94"/>
      <c r="E63" s="116"/>
      <c r="F63" s="94"/>
      <c r="G63" s="117"/>
      <c r="H63" s="117">
        <v>1</v>
      </c>
      <c r="I63" s="94" t="s">
        <v>19</v>
      </c>
      <c r="J63" s="106"/>
      <c r="K63" s="105" t="s">
        <v>241</v>
      </c>
      <c r="L63" s="118">
        <v>42283</v>
      </c>
      <c r="M63" s="118">
        <v>42286</v>
      </c>
      <c r="N63" s="104"/>
    </row>
    <row r="64" spans="1:24" s="107" customFormat="1">
      <c r="A64" s="102" t="s">
        <v>230</v>
      </c>
      <c r="B64" s="102" t="s">
        <v>242</v>
      </c>
      <c r="C64" s="103" t="s">
        <v>243</v>
      </c>
      <c r="D64" s="102"/>
      <c r="E64" s="104"/>
      <c r="F64" s="103"/>
      <c r="G64" s="104"/>
      <c r="H64" s="105">
        <v>1</v>
      </c>
      <c r="I64" s="94" t="s">
        <v>19</v>
      </c>
      <c r="J64" s="106"/>
      <c r="K64" s="105"/>
      <c r="L64" s="105"/>
      <c r="M64" s="105"/>
      <c r="N64" s="104"/>
    </row>
    <row r="65" spans="1:16" s="101" customFormat="1">
      <c r="A65" s="95"/>
      <c r="B65" s="95"/>
      <c r="C65" s="96"/>
      <c r="D65" s="95"/>
      <c r="E65" s="97"/>
      <c r="F65" s="96"/>
      <c r="G65" s="95"/>
      <c r="H65" s="98"/>
      <c r="I65" s="95"/>
      <c r="J65" s="99"/>
      <c r="K65" s="98"/>
      <c r="L65" s="98"/>
      <c r="M65" s="98"/>
      <c r="N65" s="97"/>
    </row>
    <row r="66" spans="1:16" s="120" customFormat="1">
      <c r="A66" s="119" t="s">
        <v>244</v>
      </c>
      <c r="B66" s="120" t="s">
        <v>245</v>
      </c>
      <c r="C66" s="120" t="s">
        <v>246</v>
      </c>
      <c r="F66" s="121" t="s">
        <v>247</v>
      </c>
      <c r="G66" s="122"/>
      <c r="H66" s="120">
        <v>0.02</v>
      </c>
      <c r="I66" s="120" t="s">
        <v>19</v>
      </c>
      <c r="J66" s="123"/>
      <c r="K66" s="123"/>
      <c r="L66" s="124"/>
      <c r="M66" s="124"/>
      <c r="N66" s="125"/>
    </row>
    <row r="67" spans="1:16" s="48" customFormat="1">
      <c r="A67" s="25"/>
      <c r="F67" s="40"/>
      <c r="G67" s="126"/>
      <c r="J67" s="127"/>
      <c r="K67" s="127"/>
      <c r="L67" s="128"/>
      <c r="M67" s="128"/>
      <c r="N67" s="129"/>
    </row>
    <row r="68" spans="1:16" ht="18">
      <c r="A68" s="130"/>
      <c r="G68" s="131"/>
      <c r="H68"/>
      <c r="I68"/>
      <c r="J68" s="132"/>
      <c r="K68" s="132"/>
      <c r="L68" s="133"/>
      <c r="M68" s="133"/>
      <c r="N68" s="139" t="s">
        <v>248</v>
      </c>
      <c r="O68" s="139"/>
      <c r="P68" s="139"/>
    </row>
    <row r="69" spans="1:16">
      <c r="J69" s="134"/>
      <c r="K69" s="134"/>
    </row>
    <row r="70" spans="1:16">
      <c r="J70" s="134"/>
      <c r="K70" s="134"/>
    </row>
    <row r="71" spans="1:16">
      <c r="C71" s="135" t="s">
        <v>249</v>
      </c>
      <c r="J71" s="134"/>
      <c r="K71" s="134"/>
    </row>
    <row r="72" spans="1:16" ht="15">
      <c r="A72" s="136"/>
      <c r="J72" s="134"/>
      <c r="K72" s="134"/>
    </row>
    <row r="73" spans="1:16">
      <c r="J73" s="134"/>
      <c r="K73" s="134"/>
    </row>
    <row r="74" spans="1:16">
      <c r="J74" s="134"/>
      <c r="K74" s="134"/>
    </row>
    <row r="75" spans="1:16">
      <c r="J75" s="134"/>
      <c r="K75" s="134"/>
    </row>
    <row r="76" spans="1:16">
      <c r="J76" s="134"/>
      <c r="K76" s="134"/>
    </row>
    <row r="77" spans="1:16">
      <c r="J77" s="134"/>
      <c r="K77" s="134"/>
    </row>
    <row r="78" spans="1:16">
      <c r="J78" s="134"/>
      <c r="K78" s="134"/>
    </row>
    <row r="79" spans="1:16">
      <c r="J79" s="134"/>
      <c r="K79" s="134"/>
    </row>
    <row r="80" spans="1:16">
      <c r="J80" s="134"/>
      <c r="K80" s="134"/>
    </row>
    <row r="81" spans="10:11">
      <c r="J81" s="134"/>
      <c r="K81" s="134"/>
    </row>
    <row r="82" spans="10:11">
      <c r="J82" s="134"/>
      <c r="K82" s="134"/>
    </row>
    <row r="84" spans="10:11">
      <c r="J84" s="134"/>
      <c r="K84" s="134"/>
    </row>
  </sheetData>
  <mergeCells count="2">
    <mergeCell ref="A1:D1"/>
    <mergeCell ref="N68:P68"/>
  </mergeCells>
  <pageMargins left="0.2" right="0.2" top="0.59375" bottom="0.59375" header="0.2" footer="0.2"/>
  <pageSetup paperSize="0" scale="75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workbookViewId="0"/>
  </sheetViews>
  <sheetFormatPr defaultRowHeight="12.75"/>
  <cols>
    <col min="1" max="3" width="10.625" customWidth="1"/>
    <col min="4" max="4" width="41" customWidth="1"/>
    <col min="5" max="5" width="19.625" customWidth="1"/>
    <col min="6" max="6" width="10.625" customWidth="1"/>
    <col min="7" max="7" width="25.75" customWidth="1"/>
    <col min="8" max="14" width="10.625" customWidth="1"/>
    <col min="15" max="15" width="10.625" style="175" customWidth="1"/>
    <col min="16" max="1024" width="10.625" customWidth="1"/>
  </cols>
  <sheetData>
    <row r="1" spans="1:19" s="141" customFormat="1" ht="18">
      <c r="A1" s="177"/>
      <c r="B1" s="177"/>
      <c r="C1" s="177"/>
      <c r="D1" s="177"/>
      <c r="E1" s="177"/>
      <c r="F1" s="177"/>
      <c r="G1" s="177"/>
      <c r="H1" s="140"/>
      <c r="K1" s="142"/>
      <c r="O1" s="143"/>
    </row>
    <row r="2" spans="1:19" s="144" customFormat="1" ht="15.75">
      <c r="O2" s="145"/>
      <c r="P2" s="146"/>
      <c r="Q2" s="146"/>
      <c r="R2" s="146"/>
      <c r="S2" s="146"/>
    </row>
    <row r="3" spans="1:19" s="12" customFormat="1" ht="14.25">
      <c r="H3" s="147"/>
      <c r="L3" s="148"/>
      <c r="M3" s="14"/>
      <c r="O3" s="149"/>
    </row>
    <row r="4" spans="1:19" s="12" customFormat="1" ht="14.25">
      <c r="H4" s="147"/>
      <c r="L4" s="148"/>
      <c r="M4" s="14"/>
      <c r="O4" s="149"/>
    </row>
    <row r="5" spans="1:19" s="12" customFormat="1" ht="14.25">
      <c r="H5" s="147"/>
      <c r="L5" s="148"/>
      <c r="M5" s="14"/>
      <c r="O5" s="149"/>
    </row>
    <row r="6" spans="1:19" s="12" customFormat="1">
      <c r="B6" s="5"/>
      <c r="C6" s="20"/>
      <c r="D6" s="20"/>
      <c r="L6" s="150"/>
      <c r="M6" s="14"/>
      <c r="O6" s="149"/>
    </row>
    <row r="7" spans="1:19" s="12" customFormat="1">
      <c r="C7" s="20"/>
      <c r="D7" s="20"/>
      <c r="L7" s="150"/>
      <c r="M7" s="14"/>
      <c r="O7" s="149"/>
    </row>
    <row r="8" spans="1:19" s="12" customFormat="1">
      <c r="C8" s="20"/>
      <c r="D8" s="20"/>
      <c r="L8" s="150"/>
      <c r="M8" s="14"/>
      <c r="O8" s="149"/>
    </row>
    <row r="9" spans="1:19" s="12" customFormat="1">
      <c r="C9" s="20"/>
      <c r="D9" s="20"/>
      <c r="L9" s="150"/>
      <c r="M9" s="14"/>
      <c r="O9" s="149"/>
    </row>
    <row r="10" spans="1:19" s="12" customFormat="1">
      <c r="C10" s="20"/>
      <c r="D10" s="20"/>
      <c r="L10" s="150"/>
      <c r="M10" s="14"/>
      <c r="O10" s="149"/>
    </row>
    <row r="11" spans="1:19" s="12" customFormat="1">
      <c r="C11" s="20"/>
      <c r="D11" s="20"/>
      <c r="L11" s="150"/>
      <c r="M11" s="14"/>
      <c r="O11" s="149"/>
    </row>
    <row r="12" spans="1:19" s="12" customFormat="1">
      <c r="L12" s="14"/>
      <c r="M12" s="14"/>
      <c r="O12" s="149"/>
    </row>
    <row r="13" spans="1:19" s="12" customFormat="1">
      <c r="L13" s="14"/>
      <c r="M13" s="14"/>
      <c r="O13" s="149"/>
    </row>
    <row r="14" spans="1:19" s="12" customFormat="1" ht="14.25">
      <c r="H14" s="147"/>
      <c r="L14" s="14"/>
      <c r="M14" s="14"/>
      <c r="O14" s="149"/>
    </row>
    <row r="15" spans="1:19" s="12" customFormat="1" ht="14.25">
      <c r="H15" s="147"/>
      <c r="L15" s="148"/>
      <c r="M15" s="14"/>
      <c r="O15" s="149"/>
    </row>
    <row r="16" spans="1:19" s="12" customFormat="1" ht="14.25">
      <c r="H16" s="147"/>
      <c r="L16" s="14"/>
      <c r="M16" s="14"/>
      <c r="O16" s="149"/>
    </row>
    <row r="17" spans="3:19" s="12" customFormat="1" ht="14.25">
      <c r="H17" s="147"/>
      <c r="L17" s="14"/>
      <c r="M17" s="14"/>
      <c r="O17" s="149"/>
    </row>
    <row r="18" spans="3:19" s="12" customFormat="1" ht="12.4" customHeight="1">
      <c r="H18" s="147"/>
      <c r="I18" s="151"/>
      <c r="L18" s="14"/>
      <c r="M18" s="14"/>
      <c r="O18" s="149"/>
    </row>
    <row r="19" spans="3:19" s="12" customFormat="1" ht="14.25">
      <c r="H19" s="147"/>
      <c r="L19" s="14"/>
      <c r="M19" s="14"/>
      <c r="O19" s="149"/>
    </row>
    <row r="20" spans="3:19" s="12" customFormat="1" ht="14.25">
      <c r="H20" s="147"/>
      <c r="L20" s="148"/>
      <c r="M20" s="14"/>
      <c r="O20" s="149"/>
    </row>
    <row r="21" spans="3:19" s="12" customFormat="1" ht="14.25">
      <c r="H21" s="147"/>
      <c r="L21" s="14"/>
      <c r="M21" s="14"/>
      <c r="O21" s="149"/>
    </row>
    <row r="22" spans="3:19" s="12" customFormat="1" ht="14.25">
      <c r="H22" s="147"/>
      <c r="L22" s="148"/>
      <c r="M22" s="14"/>
      <c r="O22" s="149"/>
    </row>
    <row r="23" spans="3:19" s="12" customFormat="1" ht="14.25">
      <c r="H23" s="147"/>
      <c r="L23" s="148"/>
      <c r="M23" s="14"/>
      <c r="O23" s="149"/>
    </row>
    <row r="24" spans="3:19" s="12" customFormat="1" ht="14.25">
      <c r="H24" s="147"/>
      <c r="L24" s="148"/>
      <c r="M24" s="14"/>
      <c r="O24" s="149"/>
    </row>
    <row r="25" spans="3:19" s="25" customFormat="1">
      <c r="K25" s="12"/>
      <c r="L25" s="27"/>
      <c r="M25" s="14"/>
      <c r="O25" s="149"/>
    </row>
    <row r="26" spans="3:19" s="12" customFormat="1" ht="14.25">
      <c r="H26" s="147"/>
      <c r="L26" s="148"/>
      <c r="M26" s="14"/>
      <c r="O26" s="149"/>
    </row>
    <row r="27" spans="3:19" s="25" customFormat="1" ht="14.25">
      <c r="H27" s="147"/>
      <c r="K27" s="12"/>
      <c r="L27" s="148"/>
      <c r="M27" s="14"/>
      <c r="O27" s="149"/>
      <c r="S27" s="101"/>
    </row>
    <row r="28" spans="3:19" s="25" customFormat="1" ht="14.25">
      <c r="H28" s="147"/>
      <c r="K28" s="12"/>
      <c r="L28" s="148"/>
      <c r="M28" s="14"/>
      <c r="O28" s="149"/>
      <c r="S28" s="101"/>
    </row>
    <row r="29" spans="3:19" s="12" customFormat="1" ht="14.25">
      <c r="H29" s="147"/>
      <c r="L29" s="148"/>
      <c r="M29" s="14"/>
      <c r="O29" s="149"/>
    </row>
    <row r="30" spans="3:19" s="12" customFormat="1" ht="14.25">
      <c r="C30" s="152"/>
      <c r="G30" s="153"/>
      <c r="H30" s="147"/>
      <c r="L30" s="154"/>
      <c r="M30" s="14"/>
      <c r="O30" s="149"/>
    </row>
    <row r="31" spans="3:19" s="12" customFormat="1" ht="15">
      <c r="H31" s="147"/>
      <c r="L31" s="155"/>
      <c r="M31" s="7"/>
      <c r="O31" s="149"/>
    </row>
    <row r="32" spans="3:19" s="12" customFormat="1" ht="14.25">
      <c r="C32" s="152"/>
      <c r="H32" s="147"/>
      <c r="L32" s="148"/>
      <c r="M32" s="14"/>
      <c r="O32" s="149"/>
    </row>
    <row r="33" spans="1:24" s="12" customFormat="1" ht="15">
      <c r="H33" s="147"/>
      <c r="L33" s="155"/>
      <c r="M33" s="7"/>
      <c r="O33" s="149"/>
    </row>
    <row r="34" spans="1:24" s="12" customFormat="1" ht="14.25">
      <c r="C34" s="152"/>
      <c r="H34" s="147"/>
      <c r="L34" s="148"/>
      <c r="M34" s="14"/>
      <c r="O34" s="149"/>
    </row>
    <row r="35" spans="1:24" s="12" customFormat="1" ht="15">
      <c r="H35" s="147"/>
      <c r="L35" s="155"/>
      <c r="M35" s="7"/>
      <c r="O35" s="149"/>
    </row>
    <row r="36" spans="1:24" s="12" customFormat="1">
      <c r="C36" s="152"/>
      <c r="D36" s="152"/>
      <c r="G36" s="152"/>
      <c r="L36" s="14"/>
      <c r="M36" s="14"/>
      <c r="O36" s="149"/>
    </row>
    <row r="37" spans="1:24" s="12" customFormat="1" ht="14.25">
      <c r="C37" s="152"/>
      <c r="D37" s="152"/>
      <c r="H37" s="147"/>
      <c r="L37" s="14"/>
      <c r="M37" s="14"/>
      <c r="O37" s="149"/>
    </row>
    <row r="38" spans="1:24" s="12" customFormat="1" ht="14.25">
      <c r="H38" s="156"/>
      <c r="L38" s="157"/>
      <c r="M38" s="14"/>
      <c r="O38" s="149"/>
      <c r="P38" s="22"/>
      <c r="Q38" s="22"/>
      <c r="R38" s="22"/>
      <c r="S38" s="17"/>
      <c r="W38" s="101"/>
      <c r="X38" s="101"/>
    </row>
    <row r="39" spans="1:24" s="12" customFormat="1" ht="14.25">
      <c r="C39" s="152"/>
      <c r="H39" s="147"/>
      <c r="L39" s="14"/>
      <c r="M39" s="14"/>
      <c r="O39" s="149"/>
    </row>
    <row r="40" spans="1:24" s="12" customFormat="1">
      <c r="L40" s="14"/>
      <c r="M40" s="14"/>
      <c r="O40" s="149"/>
    </row>
    <row r="41" spans="1:24" s="12" customFormat="1">
      <c r="L41" s="14"/>
      <c r="M41" s="14"/>
      <c r="O41" s="149"/>
    </row>
    <row r="42" spans="1:24" s="12" customFormat="1">
      <c r="B42" s="25"/>
      <c r="C42" s="158"/>
      <c r="D42" s="158"/>
      <c r="L42" s="14"/>
      <c r="M42" s="14"/>
      <c r="N42" s="19"/>
      <c r="O42" s="149"/>
      <c r="P42" s="22"/>
      <c r="Q42" s="22"/>
      <c r="R42" s="22"/>
      <c r="S42" s="17"/>
      <c r="T42" s="41"/>
    </row>
    <row r="43" spans="1:24" s="12" customFormat="1" ht="14.25">
      <c r="H43" s="147"/>
      <c r="L43" s="159"/>
      <c r="M43" s="14"/>
      <c r="O43" s="149"/>
    </row>
    <row r="44" spans="1:24" s="12" customFormat="1">
      <c r="L44" s="14"/>
      <c r="M44" s="14"/>
      <c r="O44" s="149"/>
    </row>
    <row r="45" spans="1:24" s="12" customFormat="1" ht="14.25">
      <c r="H45" s="147"/>
      <c r="L45" s="148"/>
      <c r="M45" s="14"/>
      <c r="O45" s="149"/>
    </row>
    <row r="46" spans="1:24" s="12" customFormat="1" ht="14.25">
      <c r="H46" s="147"/>
      <c r="L46" s="14"/>
      <c r="M46" s="14"/>
      <c r="O46" s="149"/>
      <c r="U46" s="42"/>
    </row>
    <row r="47" spans="1:24" s="101" customFormat="1" ht="14.25">
      <c r="A47" s="25"/>
      <c r="C47" s="25"/>
      <c r="D47" s="25"/>
      <c r="E47" s="25"/>
      <c r="G47" s="25"/>
      <c r="H47" s="147"/>
      <c r="I47" s="25"/>
      <c r="J47" s="25"/>
      <c r="K47" s="12"/>
      <c r="L47" s="27"/>
      <c r="M47" s="27"/>
      <c r="N47" s="25"/>
      <c r="O47" s="149"/>
      <c r="P47" s="44"/>
      <c r="Q47" s="44"/>
      <c r="R47" s="44"/>
      <c r="S47" s="25"/>
      <c r="T47" s="25"/>
      <c r="U47" s="25"/>
      <c r="V47" s="25"/>
    </row>
    <row r="48" spans="1:24" s="101" customFormat="1" ht="14.25">
      <c r="A48" s="25"/>
      <c r="C48" s="25"/>
      <c r="D48" s="25"/>
      <c r="E48" s="25"/>
      <c r="G48" s="25"/>
      <c r="H48" s="147"/>
      <c r="I48" s="25"/>
      <c r="J48" s="25"/>
      <c r="K48" s="12"/>
      <c r="L48" s="27"/>
      <c r="M48" s="27"/>
      <c r="N48" s="25"/>
      <c r="O48" s="149"/>
      <c r="P48" s="44"/>
      <c r="Q48" s="44"/>
      <c r="R48" s="44"/>
      <c r="S48" s="25"/>
      <c r="T48" s="25"/>
      <c r="U48" s="25"/>
      <c r="V48" s="25"/>
    </row>
    <row r="49" spans="1:22" s="101" customFormat="1" ht="14.25">
      <c r="A49" s="25"/>
      <c r="C49" s="25"/>
      <c r="D49" s="25"/>
      <c r="E49" s="25"/>
      <c r="G49" s="25"/>
      <c r="H49" s="147"/>
      <c r="I49" s="25"/>
      <c r="J49" s="25"/>
      <c r="K49" s="12"/>
      <c r="L49" s="27"/>
      <c r="M49" s="27"/>
      <c r="N49" s="25"/>
      <c r="O49" s="149"/>
      <c r="P49" s="44"/>
      <c r="Q49" s="44"/>
      <c r="R49" s="44"/>
      <c r="S49" s="25"/>
      <c r="T49" s="25"/>
      <c r="U49" s="25"/>
      <c r="V49" s="25"/>
    </row>
    <row r="50" spans="1:22" s="101" customFormat="1" ht="14.25">
      <c r="A50" s="25"/>
      <c r="C50" s="25"/>
      <c r="D50" s="25"/>
      <c r="E50" s="25"/>
      <c r="G50" s="25"/>
      <c r="H50" s="147"/>
      <c r="I50" s="25"/>
      <c r="J50" s="25"/>
      <c r="K50" s="12"/>
      <c r="L50" s="27"/>
      <c r="M50" s="27"/>
      <c r="N50" s="25"/>
      <c r="O50" s="149"/>
      <c r="P50" s="44"/>
      <c r="Q50" s="44"/>
      <c r="R50" s="44"/>
      <c r="S50" s="25"/>
      <c r="T50" s="25"/>
      <c r="U50" s="25"/>
      <c r="V50" s="25"/>
    </row>
    <row r="51" spans="1:22" s="101" customFormat="1" ht="14.25">
      <c r="A51" s="25"/>
      <c r="C51" s="160"/>
      <c r="D51" s="160"/>
      <c r="E51" s="25"/>
      <c r="G51" s="160"/>
      <c r="H51" s="161"/>
      <c r="I51" s="25"/>
      <c r="J51" s="25"/>
      <c r="K51" s="12"/>
      <c r="L51" s="27"/>
      <c r="M51" s="27"/>
      <c r="N51" s="25"/>
      <c r="O51" s="149"/>
      <c r="P51" s="44"/>
      <c r="Q51" s="44"/>
      <c r="R51" s="44"/>
      <c r="S51" s="25"/>
      <c r="T51" s="25"/>
      <c r="U51" s="25"/>
      <c r="V51" s="25"/>
    </row>
    <row r="52" spans="1:22" s="101" customFormat="1" ht="14.25">
      <c r="A52" s="25"/>
      <c r="C52" s="162"/>
      <c r="D52" s="20"/>
      <c r="E52" s="25"/>
      <c r="G52" s="25"/>
      <c r="H52" s="147"/>
      <c r="I52" s="25"/>
      <c r="J52" s="25"/>
      <c r="K52" s="12"/>
      <c r="L52" s="27"/>
      <c r="M52" s="27"/>
      <c r="N52" s="25"/>
      <c r="O52" s="149"/>
      <c r="P52" s="44"/>
      <c r="Q52" s="44"/>
      <c r="R52" s="44"/>
      <c r="S52" s="25"/>
      <c r="T52" s="25"/>
      <c r="U52" s="25"/>
      <c r="V52" s="25"/>
    </row>
    <row r="53" spans="1:22" s="101" customFormat="1" ht="14.25">
      <c r="A53" s="25"/>
      <c r="C53" s="25"/>
      <c r="D53" s="25"/>
      <c r="E53" s="25"/>
      <c r="G53" s="25"/>
      <c r="H53" s="147"/>
      <c r="I53" s="25"/>
      <c r="J53" s="25"/>
      <c r="K53" s="12"/>
      <c r="L53" s="27"/>
      <c r="M53" s="27"/>
      <c r="N53" s="25"/>
      <c r="O53" s="149"/>
      <c r="P53" s="44"/>
      <c r="Q53" s="44"/>
      <c r="R53" s="44"/>
      <c r="S53" s="25"/>
      <c r="T53" s="25"/>
      <c r="U53" s="25"/>
      <c r="V53" s="25"/>
    </row>
    <row r="54" spans="1:22" s="101" customFormat="1" ht="14.25">
      <c r="A54" s="25"/>
      <c r="C54" s="25"/>
      <c r="D54" s="25"/>
      <c r="E54" s="25"/>
      <c r="G54" s="25"/>
      <c r="H54" s="147"/>
      <c r="I54" s="25"/>
      <c r="J54" s="25"/>
      <c r="K54" s="12"/>
      <c r="L54" s="27"/>
      <c r="M54" s="27"/>
      <c r="N54" s="25"/>
      <c r="O54" s="149"/>
      <c r="P54" s="44"/>
      <c r="Q54" s="44"/>
      <c r="R54" s="44"/>
      <c r="S54" s="25"/>
      <c r="T54" s="25"/>
      <c r="U54" s="25"/>
      <c r="V54" s="25"/>
    </row>
    <row r="55" spans="1:22" s="101" customFormat="1" ht="14.25">
      <c r="A55" s="25"/>
      <c r="C55" s="25"/>
      <c r="D55" s="25"/>
      <c r="E55" s="25"/>
      <c r="G55" s="25"/>
      <c r="H55" s="147"/>
      <c r="I55" s="25"/>
      <c r="J55" s="25"/>
      <c r="K55" s="12"/>
      <c r="L55" s="23"/>
      <c r="M55" s="27"/>
      <c r="N55" s="25"/>
      <c r="O55" s="149"/>
      <c r="P55" s="44"/>
      <c r="Q55" s="44"/>
      <c r="R55" s="44"/>
      <c r="S55" s="25"/>
      <c r="T55" s="25"/>
      <c r="U55" s="25"/>
      <c r="V55" s="25"/>
    </row>
    <row r="56" spans="1:22" s="101" customFormat="1" ht="14.25">
      <c r="A56" s="29"/>
      <c r="C56" s="25"/>
      <c r="D56" s="25"/>
      <c r="E56" s="25"/>
      <c r="G56" s="25"/>
      <c r="H56" s="147"/>
      <c r="I56" s="25"/>
      <c r="J56" s="25"/>
      <c r="K56" s="12"/>
      <c r="L56" s="23"/>
      <c r="M56" s="27"/>
      <c r="N56" s="25"/>
      <c r="O56" s="149"/>
      <c r="P56" s="44"/>
      <c r="Q56" s="44"/>
      <c r="R56" s="44"/>
      <c r="S56" s="25"/>
      <c r="T56" s="25"/>
      <c r="U56" s="25"/>
      <c r="V56" s="25"/>
    </row>
    <row r="57" spans="1:22" s="101" customFormat="1" ht="14.25">
      <c r="A57" s="29"/>
      <c r="C57" s="25"/>
      <c r="D57" s="25"/>
      <c r="E57" s="25"/>
      <c r="G57" s="25"/>
      <c r="H57" s="147"/>
      <c r="I57" s="25"/>
      <c r="J57" s="25"/>
      <c r="K57" s="12"/>
      <c r="L57" s="51"/>
      <c r="M57" s="51"/>
      <c r="N57" s="25"/>
      <c r="O57" s="149"/>
      <c r="P57" s="44"/>
      <c r="Q57" s="44"/>
      <c r="R57" s="44"/>
      <c r="S57" s="25"/>
      <c r="T57" s="25"/>
      <c r="U57" s="25"/>
      <c r="V57" s="25"/>
    </row>
    <row r="58" spans="1:22" s="79" customFormat="1" ht="14.25">
      <c r="B58" s="12"/>
      <c r="C58" s="12"/>
      <c r="D58" s="12"/>
      <c r="E58" s="101"/>
      <c r="F58" s="101"/>
      <c r="G58" s="12"/>
      <c r="H58" s="163"/>
      <c r="I58" s="12"/>
      <c r="J58" s="12"/>
      <c r="K58" s="12"/>
      <c r="L58" s="7"/>
      <c r="M58" s="51"/>
      <c r="N58" s="164"/>
      <c r="O58" s="149"/>
    </row>
    <row r="59" spans="1:22" s="79" customFormat="1">
      <c r="K59" s="12"/>
      <c r="L59" s="165"/>
      <c r="M59" s="27"/>
      <c r="N59" s="164"/>
      <c r="O59" s="149"/>
    </row>
    <row r="60" spans="1:22" s="101" customFormat="1" ht="14.25">
      <c r="A60" s="12"/>
      <c r="C60" s="166"/>
      <c r="K60" s="12"/>
      <c r="L60" s="167"/>
      <c r="M60" s="27"/>
      <c r="N60" s="168"/>
      <c r="O60" s="149"/>
    </row>
    <row r="61" spans="1:22" s="101" customFormat="1" ht="14.25">
      <c r="A61" s="12"/>
      <c r="K61" s="12"/>
      <c r="L61" s="167"/>
      <c r="M61" s="167"/>
      <c r="O61" s="149"/>
    </row>
    <row r="62" spans="1:22" s="101" customFormat="1" ht="14.25">
      <c r="A62" s="12"/>
      <c r="K62" s="12"/>
      <c r="L62" s="167"/>
      <c r="M62" s="167"/>
      <c r="O62" s="149"/>
    </row>
    <row r="63" spans="1:22" s="101" customFormat="1" ht="15">
      <c r="A63" s="12"/>
      <c r="K63" s="12"/>
      <c r="L63" s="169"/>
      <c r="M63" s="169"/>
      <c r="N63" s="168"/>
      <c r="O63" s="149"/>
    </row>
    <row r="64" spans="1:22" s="101" customFormat="1" ht="18">
      <c r="A64" s="170"/>
      <c r="K64" s="12"/>
      <c r="L64" s="23"/>
      <c r="M64" s="167"/>
      <c r="O64" s="149"/>
    </row>
    <row r="65" spans="1:15" s="101" customFormat="1" ht="14.25">
      <c r="K65" s="12"/>
      <c r="L65" s="23"/>
      <c r="M65" s="167"/>
      <c r="O65" s="149"/>
    </row>
    <row r="66" spans="1:15" s="101" customFormat="1" ht="14.25">
      <c r="K66" s="12"/>
      <c r="L66" s="23"/>
      <c r="M66" s="167"/>
      <c r="O66" s="149"/>
    </row>
    <row r="67" spans="1:15" s="101" customFormat="1" ht="14.25">
      <c r="K67" s="12"/>
      <c r="L67" s="23"/>
      <c r="M67" s="167"/>
      <c r="O67" s="149"/>
    </row>
    <row r="68" spans="1:15" s="101" customFormat="1" ht="15">
      <c r="A68" s="171"/>
      <c r="K68" s="12"/>
      <c r="L68" s="23"/>
      <c r="M68" s="167"/>
      <c r="O68" s="149"/>
    </row>
    <row r="69" spans="1:15" s="101" customFormat="1" ht="14.25">
      <c r="K69" s="12"/>
      <c r="L69" s="23"/>
      <c r="M69" s="167"/>
      <c r="O69" s="149"/>
    </row>
    <row r="70" spans="1:15" s="101" customFormat="1" ht="14.25">
      <c r="K70" s="12"/>
      <c r="L70" s="172"/>
      <c r="M70" s="167"/>
      <c r="O70" s="149"/>
    </row>
    <row r="71" spans="1:15" s="101" customFormat="1" ht="14.25">
      <c r="K71" s="12"/>
      <c r="L71" s="172"/>
      <c r="M71" s="167"/>
      <c r="O71" s="149"/>
    </row>
    <row r="72" spans="1:15" s="101" customFormat="1" ht="14.25">
      <c r="K72" s="12"/>
      <c r="L72" s="172"/>
      <c r="M72" s="167"/>
      <c r="O72" s="149"/>
    </row>
    <row r="73" spans="1:15" s="101" customFormat="1" ht="14.25">
      <c r="K73" s="12"/>
      <c r="M73" s="167"/>
      <c r="O73" s="149"/>
    </row>
    <row r="74" spans="1:15" s="101" customFormat="1" ht="14.25">
      <c r="K74" s="12"/>
      <c r="L74" s="137"/>
      <c r="M74" s="167"/>
      <c r="O74" s="149"/>
    </row>
    <row r="75" spans="1:15" s="101" customFormat="1" ht="14.25">
      <c r="K75" s="12"/>
      <c r="L75" s="137"/>
      <c r="M75" s="167"/>
      <c r="O75" s="149"/>
    </row>
    <row r="76" spans="1:15" s="101" customFormat="1" ht="14.25">
      <c r="K76" s="12"/>
      <c r="L76" s="173"/>
      <c r="M76" s="167"/>
      <c r="O76" s="149"/>
    </row>
    <row r="77" spans="1:15" s="101" customFormat="1" ht="14.25">
      <c r="K77" s="12"/>
      <c r="L77" s="173"/>
      <c r="M77" s="167"/>
      <c r="O77" s="149"/>
    </row>
    <row r="78" spans="1:15" s="101" customFormat="1" ht="14.25">
      <c r="K78" s="12"/>
      <c r="L78" s="174"/>
      <c r="M78" s="167"/>
      <c r="O78" s="149"/>
    </row>
    <row r="79" spans="1:15" ht="14.25"/>
    <row r="80" spans="1:15" ht="14.25"/>
    <row r="81" spans="12:13" ht="14.25"/>
    <row r="82" spans="12:13" ht="14.25"/>
    <row r="83" spans="12:13" ht="14.25"/>
    <row r="84" spans="12:13" ht="14.25"/>
    <row r="85" spans="12:13" ht="14.25"/>
    <row r="86" spans="12:13" ht="14.25"/>
    <row r="87" spans="12:13" ht="14.25"/>
    <row r="88" spans="12:13" ht="14.25"/>
    <row r="89" spans="12:13" ht="14.25"/>
    <row r="90" spans="12:13" ht="14.25"/>
    <row r="91" spans="12:13" ht="14.25"/>
    <row r="92" spans="12:13" ht="15.75">
      <c r="L92" s="176"/>
      <c r="M92" s="145"/>
    </row>
  </sheetData>
  <mergeCells count="2">
    <mergeCell ref="A1:E1"/>
    <mergeCell ref="F1:G1"/>
  </mergeCells>
  <pageMargins left="0.2" right="0.2" top="0.59375" bottom="0.59375" header="0.2" footer="0.2"/>
  <pageSetup paperSize="0" scale="75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7"/>
  <sheetViews>
    <sheetView workbookViewId="0"/>
  </sheetViews>
  <sheetFormatPr defaultRowHeight="12.75"/>
  <cols>
    <col min="1" max="1" width="10.625" style="178" customWidth="1"/>
    <col min="2" max="2" width="1.25" style="178" customWidth="1"/>
    <col min="3" max="3" width="10.625" style="178" customWidth="1"/>
    <col min="4" max="4" width="54.25" style="178" customWidth="1"/>
    <col min="5" max="5" width="12.875" style="178" customWidth="1"/>
    <col min="6" max="6" width="13.125" style="178" customWidth="1"/>
    <col min="7" max="7" width="14.625" style="178" customWidth="1"/>
    <col min="8" max="8" width="34.25" style="178" customWidth="1"/>
    <col min="9" max="12" width="10.625" style="181" customWidth="1"/>
    <col min="13" max="15" width="10.625" style="178" customWidth="1"/>
    <col min="16" max="18" width="10.625" style="183" customWidth="1"/>
    <col min="19" max="19" width="30.5" style="183" customWidth="1"/>
    <col min="20" max="1024" width="10.625" style="178" customWidth="1"/>
  </cols>
  <sheetData>
    <row r="1" spans="1:21" ht="18">
      <c r="A1" s="236" t="s">
        <v>250</v>
      </c>
      <c r="B1" s="236"/>
      <c r="C1" s="236"/>
      <c r="D1" s="236"/>
      <c r="E1" s="236"/>
      <c r="G1" s="179" t="s">
        <v>251</v>
      </c>
      <c r="H1" s="180">
        <v>150</v>
      </c>
      <c r="K1" s="182" t="s">
        <v>252</v>
      </c>
      <c r="P1" s="183" t="s">
        <v>10</v>
      </c>
      <c r="Q1" s="183" t="s">
        <v>253</v>
      </c>
      <c r="R1" s="183" t="s">
        <v>254</v>
      </c>
      <c r="S1" s="183" t="s">
        <v>13</v>
      </c>
    </row>
    <row r="2" spans="1:21" ht="15">
      <c r="E2" s="184"/>
    </row>
    <row r="3" spans="1:21" ht="14.25">
      <c r="A3" s="185" t="s">
        <v>15</v>
      </c>
      <c r="B3" s="185"/>
      <c r="C3" s="185"/>
      <c r="D3" s="185" t="s">
        <v>255</v>
      </c>
      <c r="E3" s="186"/>
      <c r="F3" s="185"/>
      <c r="G3" s="185" t="s">
        <v>18</v>
      </c>
      <c r="H3" s="187"/>
      <c r="I3" s="188">
        <v>1</v>
      </c>
      <c r="J3" s="188" t="s">
        <v>19</v>
      </c>
      <c r="K3" s="189">
        <f t="shared" ref="K3:K12" si="0">I3*$H$1</f>
        <v>150</v>
      </c>
      <c r="L3" s="190">
        <v>1</v>
      </c>
      <c r="M3" s="191">
        <f t="shared" ref="M3:M12" si="1">SUM(L3*I3)</f>
        <v>1</v>
      </c>
      <c r="N3" s="185"/>
      <c r="O3" s="186"/>
      <c r="P3" s="188"/>
      <c r="Q3" s="188"/>
      <c r="R3" s="188"/>
      <c r="S3" s="192"/>
      <c r="T3" s="185"/>
      <c r="U3" s="185"/>
    </row>
    <row r="4" spans="1:21" ht="14.25">
      <c r="A4" s="185" t="s">
        <v>15</v>
      </c>
      <c r="B4" s="185"/>
      <c r="C4" s="185"/>
      <c r="D4" s="185" t="s">
        <v>256</v>
      </c>
      <c r="E4" s="186"/>
      <c r="F4" s="185"/>
      <c r="G4" s="185" t="s">
        <v>18</v>
      </c>
      <c r="H4" s="187"/>
      <c r="I4" s="188">
        <v>1</v>
      </c>
      <c r="J4" s="188" t="s">
        <v>19</v>
      </c>
      <c r="K4" s="189">
        <f t="shared" si="0"/>
        <v>150</v>
      </c>
      <c r="L4" s="190">
        <v>1</v>
      </c>
      <c r="M4" s="191">
        <f t="shared" si="1"/>
        <v>1</v>
      </c>
      <c r="N4" s="185"/>
      <c r="O4" s="186"/>
      <c r="P4" s="188"/>
      <c r="Q4" s="188"/>
      <c r="R4" s="188"/>
      <c r="S4" s="192"/>
      <c r="T4" s="185"/>
      <c r="U4" s="185"/>
    </row>
    <row r="5" spans="1:21" ht="14.25">
      <c r="A5" s="185" t="s">
        <v>15</v>
      </c>
      <c r="B5" s="193"/>
      <c r="C5" s="194" t="s">
        <v>257</v>
      </c>
      <c r="D5" s="194" t="s">
        <v>258</v>
      </c>
      <c r="E5" s="186"/>
      <c r="F5" s="185"/>
      <c r="G5" s="185" t="s">
        <v>18</v>
      </c>
      <c r="H5" s="185"/>
      <c r="I5" s="188">
        <v>2</v>
      </c>
      <c r="J5" s="188" t="s">
        <v>19</v>
      </c>
      <c r="K5" s="189">
        <f t="shared" si="0"/>
        <v>300</v>
      </c>
      <c r="L5" s="195">
        <f>38.648*(51/2268)</f>
        <v>0.8690687830687831</v>
      </c>
      <c r="M5" s="191">
        <f t="shared" si="1"/>
        <v>1.7381375661375662</v>
      </c>
      <c r="N5" s="185" t="s">
        <v>26</v>
      </c>
      <c r="O5" s="186"/>
      <c r="P5" s="188"/>
      <c r="Q5" s="188"/>
      <c r="R5" s="188"/>
      <c r="S5" s="192"/>
      <c r="T5" s="185"/>
      <c r="U5" s="185"/>
    </row>
    <row r="6" spans="1:21" ht="14.25">
      <c r="A6" s="196" t="s">
        <v>15</v>
      </c>
      <c r="B6" s="196" t="s">
        <v>259</v>
      </c>
      <c r="C6" s="197" t="s">
        <v>259</v>
      </c>
      <c r="D6" s="197" t="s">
        <v>260</v>
      </c>
      <c r="E6" s="186"/>
      <c r="F6" s="185"/>
      <c r="G6" s="185" t="s">
        <v>18</v>
      </c>
      <c r="H6" s="185"/>
      <c r="I6" s="188">
        <v>2</v>
      </c>
      <c r="J6" s="188" t="s">
        <v>19</v>
      </c>
      <c r="K6" s="189">
        <f t="shared" si="0"/>
        <v>300</v>
      </c>
      <c r="L6" s="195">
        <f>7.35*(51/2268)</f>
        <v>0.16527777777777777</v>
      </c>
      <c r="M6" s="191">
        <f t="shared" si="1"/>
        <v>0.33055555555555555</v>
      </c>
      <c r="N6" s="185" t="s">
        <v>26</v>
      </c>
      <c r="O6" s="186"/>
      <c r="P6" s="188"/>
      <c r="Q6" s="188"/>
      <c r="R6" s="188"/>
      <c r="S6" s="192"/>
      <c r="T6" s="185"/>
      <c r="U6" s="185"/>
    </row>
    <row r="7" spans="1:21" ht="14.25">
      <c r="A7" s="185" t="s">
        <v>15</v>
      </c>
      <c r="B7" s="185"/>
      <c r="C7" s="185" t="s">
        <v>24</v>
      </c>
      <c r="D7" s="185" t="s">
        <v>261</v>
      </c>
      <c r="E7" s="186"/>
      <c r="F7" s="185"/>
      <c r="G7" s="185" t="s">
        <v>18</v>
      </c>
      <c r="H7" s="185"/>
      <c r="I7" s="188">
        <v>2</v>
      </c>
      <c r="J7" s="188" t="s">
        <v>19</v>
      </c>
      <c r="K7" s="189">
        <f t="shared" si="0"/>
        <v>300</v>
      </c>
      <c r="L7" s="195">
        <f>24.85*(51/2268)</f>
        <v>0.55879629629629635</v>
      </c>
      <c r="M7" s="191">
        <f t="shared" si="1"/>
        <v>1.1175925925925927</v>
      </c>
      <c r="N7" s="185" t="s">
        <v>26</v>
      </c>
      <c r="O7" s="186"/>
      <c r="P7" s="188"/>
      <c r="Q7" s="188"/>
      <c r="R7" s="188"/>
      <c r="S7" s="192"/>
      <c r="T7" s="185"/>
      <c r="U7" s="185"/>
    </row>
    <row r="8" spans="1:21" ht="14.25">
      <c r="A8" s="185" t="s">
        <v>15</v>
      </c>
      <c r="B8" s="185"/>
      <c r="C8" s="185" t="s">
        <v>262</v>
      </c>
      <c r="D8" s="185" t="s">
        <v>263</v>
      </c>
      <c r="E8" s="186"/>
      <c r="F8" s="185"/>
      <c r="G8" s="185" t="s">
        <v>18</v>
      </c>
      <c r="H8" s="185"/>
      <c r="I8" s="188">
        <v>2</v>
      </c>
      <c r="J8" s="188" t="s">
        <v>19</v>
      </c>
      <c r="K8" s="189">
        <f t="shared" si="0"/>
        <v>300</v>
      </c>
      <c r="L8" s="195">
        <f>2.716*(51/2268)</f>
        <v>6.1074074074074072E-2</v>
      </c>
      <c r="M8" s="191">
        <f t="shared" si="1"/>
        <v>0.12214814814814814</v>
      </c>
      <c r="N8" s="185"/>
      <c r="O8" s="186"/>
      <c r="P8" s="188"/>
      <c r="Q8" s="188"/>
      <c r="R8" s="188"/>
      <c r="S8" s="192"/>
      <c r="T8" s="185"/>
      <c r="U8" s="185"/>
    </row>
    <row r="9" spans="1:21" ht="14.25">
      <c r="A9" s="185" t="s">
        <v>15</v>
      </c>
      <c r="B9" s="185"/>
      <c r="C9" s="185" t="s">
        <v>27</v>
      </c>
      <c r="D9" s="185" t="s">
        <v>264</v>
      </c>
      <c r="E9" s="186"/>
      <c r="F9" s="185"/>
      <c r="G9" s="185" t="s">
        <v>18</v>
      </c>
      <c r="H9" s="185"/>
      <c r="I9" s="188">
        <v>2</v>
      </c>
      <c r="J9" s="188" t="s">
        <v>19</v>
      </c>
      <c r="K9" s="189">
        <f t="shared" si="0"/>
        <v>300</v>
      </c>
      <c r="L9" s="195">
        <f>3.34*(51/2268)</f>
        <v>7.5105820105820092E-2</v>
      </c>
      <c r="M9" s="191">
        <f t="shared" si="1"/>
        <v>0.15021164021164018</v>
      </c>
      <c r="N9" s="185" t="s">
        <v>26</v>
      </c>
      <c r="O9" s="186"/>
      <c r="P9" s="188"/>
      <c r="Q9" s="188"/>
      <c r="R9" s="188"/>
      <c r="S9" s="192"/>
      <c r="T9" s="185"/>
      <c r="U9" s="185"/>
    </row>
    <row r="10" spans="1:21" ht="14.25">
      <c r="A10" s="185" t="s">
        <v>15</v>
      </c>
      <c r="B10" s="185"/>
      <c r="C10" s="185" t="s">
        <v>29</v>
      </c>
      <c r="D10" s="185" t="s">
        <v>265</v>
      </c>
      <c r="E10" s="186"/>
      <c r="F10" s="185"/>
      <c r="G10" s="185" t="s">
        <v>18</v>
      </c>
      <c r="H10" s="185"/>
      <c r="I10" s="188">
        <v>2</v>
      </c>
      <c r="J10" s="188" t="s">
        <v>19</v>
      </c>
      <c r="K10" s="189">
        <f t="shared" si="0"/>
        <v>300</v>
      </c>
      <c r="L10" s="195">
        <f>0.2024*(51/2268)</f>
        <v>4.5513227513227514E-3</v>
      </c>
      <c r="M10" s="191">
        <f t="shared" si="1"/>
        <v>9.1026455026455028E-3</v>
      </c>
      <c r="N10" s="185" t="s">
        <v>26</v>
      </c>
      <c r="O10" s="186"/>
      <c r="P10" s="188"/>
      <c r="Q10" s="188"/>
      <c r="R10" s="188"/>
      <c r="S10" s="192"/>
      <c r="T10" s="185"/>
      <c r="U10" s="185"/>
    </row>
    <row r="11" spans="1:21" ht="14.25">
      <c r="A11" s="198" t="s">
        <v>15</v>
      </c>
      <c r="B11" s="198"/>
      <c r="C11" s="198" t="s">
        <v>266</v>
      </c>
      <c r="D11" s="198" t="s">
        <v>267</v>
      </c>
      <c r="E11" s="199"/>
      <c r="F11" s="198"/>
      <c r="G11" s="198" t="s">
        <v>18</v>
      </c>
      <c r="H11" s="198"/>
      <c r="I11" s="200">
        <v>1</v>
      </c>
      <c r="J11" s="200" t="s">
        <v>19</v>
      </c>
      <c r="K11" s="200">
        <f t="shared" si="0"/>
        <v>150</v>
      </c>
      <c r="L11" s="201">
        <f>88.3*(51/2268)</f>
        <v>1.9855820105820103</v>
      </c>
      <c r="M11" s="202">
        <f t="shared" si="1"/>
        <v>1.9855820105820103</v>
      </c>
      <c r="N11" s="198"/>
      <c r="O11" s="199"/>
      <c r="P11" s="200"/>
      <c r="Q11" s="200"/>
      <c r="R11" s="200"/>
      <c r="S11" s="203"/>
      <c r="T11" s="198"/>
      <c r="U11" s="198"/>
    </row>
    <row r="12" spans="1:21" ht="14.25">
      <c r="A12" s="185" t="s">
        <v>15</v>
      </c>
      <c r="B12" s="185"/>
      <c r="C12" s="185" t="s">
        <v>268</v>
      </c>
      <c r="D12" s="185" t="s">
        <v>269</v>
      </c>
      <c r="E12" s="186"/>
      <c r="F12" s="185"/>
      <c r="G12" s="185" t="s">
        <v>18</v>
      </c>
      <c r="H12" s="185"/>
      <c r="I12" s="188">
        <v>1</v>
      </c>
      <c r="J12" s="188" t="s">
        <v>19</v>
      </c>
      <c r="K12" s="189">
        <f t="shared" si="0"/>
        <v>150</v>
      </c>
      <c r="L12" s="195">
        <f>3.032*(51/2268)</f>
        <v>6.8179894179894174E-2</v>
      </c>
      <c r="M12" s="191">
        <f t="shared" si="1"/>
        <v>6.8179894179894174E-2</v>
      </c>
      <c r="N12" s="185"/>
      <c r="O12" s="186"/>
      <c r="P12" s="188"/>
      <c r="Q12" s="188"/>
      <c r="R12" s="188"/>
      <c r="S12" s="192"/>
      <c r="T12" s="185"/>
      <c r="U12" s="185"/>
    </row>
    <row r="13" spans="1:21" ht="14.25">
      <c r="A13" s="185" t="s">
        <v>15</v>
      </c>
      <c r="B13" s="185"/>
      <c r="C13" s="185"/>
      <c r="D13" s="185" t="s">
        <v>270</v>
      </c>
      <c r="E13" s="186"/>
      <c r="F13" s="185"/>
      <c r="G13" s="185" t="s">
        <v>18</v>
      </c>
      <c r="H13" s="185"/>
      <c r="I13" s="188">
        <v>2</v>
      </c>
      <c r="J13" s="188"/>
      <c r="K13" s="189"/>
      <c r="L13" s="195"/>
      <c r="M13" s="191"/>
      <c r="N13" s="185"/>
      <c r="O13" s="186"/>
      <c r="P13" s="188"/>
      <c r="Q13" s="188"/>
      <c r="R13" s="188"/>
      <c r="S13" s="192"/>
      <c r="T13" s="185"/>
      <c r="U13" s="185"/>
    </row>
    <row r="14" spans="1:21" ht="14.25">
      <c r="A14" s="185"/>
      <c r="B14" s="185"/>
      <c r="C14" s="185"/>
      <c r="D14" s="185"/>
      <c r="E14" s="186"/>
      <c r="F14" s="185"/>
      <c r="G14" s="185"/>
      <c r="H14" s="185"/>
      <c r="I14" s="188"/>
      <c r="J14" s="188"/>
      <c r="K14" s="189"/>
      <c r="L14" s="195"/>
      <c r="M14" s="191"/>
      <c r="N14" s="185"/>
      <c r="O14" s="186"/>
      <c r="P14" s="188"/>
      <c r="Q14" s="188"/>
      <c r="R14" s="188"/>
      <c r="S14" s="192"/>
      <c r="T14" s="185"/>
      <c r="U14" s="185"/>
    </row>
    <row r="15" spans="1:21" ht="14.25">
      <c r="A15" s="185" t="s">
        <v>95</v>
      </c>
      <c r="B15" s="185"/>
      <c r="C15" s="185"/>
      <c r="D15" s="185" t="s">
        <v>271</v>
      </c>
      <c r="E15" s="186"/>
      <c r="F15" s="185"/>
      <c r="G15" s="185"/>
      <c r="H15" s="185"/>
      <c r="I15" s="188">
        <v>1</v>
      </c>
      <c r="J15" s="188" t="s">
        <v>19</v>
      </c>
      <c r="K15" s="189"/>
      <c r="L15" s="195"/>
      <c r="M15" s="191"/>
      <c r="N15" s="185"/>
      <c r="O15" s="186"/>
      <c r="P15" s="188"/>
      <c r="Q15" s="188"/>
      <c r="R15" s="188"/>
      <c r="S15" s="192"/>
      <c r="T15" s="185"/>
      <c r="U15" s="185"/>
    </row>
    <row r="16" spans="1:21" ht="14.25">
      <c r="A16" s="185" t="s">
        <v>95</v>
      </c>
      <c r="B16" s="185"/>
      <c r="C16" s="185"/>
      <c r="D16" s="185" t="s">
        <v>272</v>
      </c>
      <c r="E16" s="186"/>
      <c r="F16" s="185"/>
      <c r="G16" s="185"/>
      <c r="H16" s="185"/>
      <c r="I16" s="188">
        <v>1</v>
      </c>
      <c r="J16" s="188" t="s">
        <v>19</v>
      </c>
      <c r="K16" s="189"/>
      <c r="L16" s="195"/>
      <c r="M16" s="191"/>
      <c r="N16" s="185"/>
      <c r="O16" s="186"/>
      <c r="P16" s="188"/>
      <c r="Q16" s="188"/>
      <c r="R16" s="188"/>
      <c r="S16" s="192"/>
      <c r="T16" s="185"/>
      <c r="U16" s="185"/>
    </row>
    <row r="17" spans="1:21" ht="14.25">
      <c r="A17" s="185" t="s">
        <v>31</v>
      </c>
      <c r="B17" s="185"/>
      <c r="C17" s="185" t="s">
        <v>273</v>
      </c>
      <c r="D17" s="185" t="s">
        <v>274</v>
      </c>
      <c r="E17" s="186"/>
      <c r="F17" s="185"/>
      <c r="G17" s="185" t="s">
        <v>74</v>
      </c>
      <c r="H17" s="187"/>
      <c r="I17" s="188">
        <v>4</v>
      </c>
      <c r="J17" s="188" t="s">
        <v>19</v>
      </c>
      <c r="K17" s="189">
        <f>I17*$H$1</f>
        <v>600</v>
      </c>
      <c r="L17" s="195">
        <v>9.5200000000000007E-2</v>
      </c>
      <c r="M17" s="191">
        <f>SUM(L17*I17)</f>
        <v>0.38080000000000003</v>
      </c>
      <c r="N17" s="185" t="s">
        <v>26</v>
      </c>
      <c r="O17" s="186"/>
      <c r="P17" s="188"/>
      <c r="Q17" s="204"/>
      <c r="R17" s="188"/>
      <c r="S17" s="192"/>
      <c r="T17" s="185" t="s">
        <v>38</v>
      </c>
      <c r="U17" s="185" t="s">
        <v>275</v>
      </c>
    </row>
    <row r="18" spans="1:21" ht="14.25">
      <c r="A18" s="185" t="s">
        <v>31</v>
      </c>
      <c r="B18" s="185"/>
      <c r="C18" s="185" t="s">
        <v>276</v>
      </c>
      <c r="D18" s="185" t="s">
        <v>277</v>
      </c>
      <c r="E18" s="186"/>
      <c r="F18" s="185"/>
      <c r="G18" s="185" t="s">
        <v>74</v>
      </c>
      <c r="H18" s="187"/>
      <c r="I18" s="188">
        <v>4</v>
      </c>
      <c r="J18" s="188" t="s">
        <v>19</v>
      </c>
      <c r="K18" s="189">
        <f>I18*$H$1</f>
        <v>600</v>
      </c>
      <c r="L18" s="190">
        <v>7.8299999999999995E-2</v>
      </c>
      <c r="M18" s="191">
        <f>SUM(L18*I18)</f>
        <v>0.31319999999999998</v>
      </c>
      <c r="N18" s="185" t="s">
        <v>26</v>
      </c>
      <c r="O18" s="186"/>
      <c r="P18" s="188"/>
      <c r="Q18" s="204"/>
      <c r="R18" s="188"/>
      <c r="S18" s="192"/>
      <c r="T18" s="185" t="s">
        <v>38</v>
      </c>
      <c r="U18" s="185" t="s">
        <v>278</v>
      </c>
    </row>
    <row r="19" spans="1:21" ht="14.25">
      <c r="A19" s="185" t="s">
        <v>31</v>
      </c>
      <c r="B19" s="185"/>
      <c r="C19" s="185" t="s">
        <v>32</v>
      </c>
      <c r="D19" s="185" t="s">
        <v>33</v>
      </c>
      <c r="E19" s="186"/>
      <c r="F19" s="185"/>
      <c r="G19" s="185" t="s">
        <v>74</v>
      </c>
      <c r="H19" s="187"/>
      <c r="I19" s="188">
        <v>4</v>
      </c>
      <c r="J19" s="188" t="s">
        <v>19</v>
      </c>
      <c r="K19" s="189">
        <f>I19*$H$1</f>
        <v>600</v>
      </c>
      <c r="L19" s="195">
        <v>9.1999999999999998E-3</v>
      </c>
      <c r="M19" s="191">
        <f>SUM(L19*I19)</f>
        <v>3.6799999999999999E-2</v>
      </c>
      <c r="N19" s="185" t="s">
        <v>279</v>
      </c>
      <c r="O19" s="186"/>
      <c r="P19" s="188"/>
      <c r="Q19" s="204"/>
      <c r="R19" s="188"/>
      <c r="S19" s="192"/>
      <c r="T19" s="185" t="s">
        <v>38</v>
      </c>
      <c r="U19" s="185" t="s">
        <v>39</v>
      </c>
    </row>
    <row r="20" spans="1:21" ht="14.25">
      <c r="A20" s="185" t="s">
        <v>31</v>
      </c>
      <c r="B20" s="185"/>
      <c r="C20" s="185" t="s">
        <v>40</v>
      </c>
      <c r="D20" s="185" t="s">
        <v>41</v>
      </c>
      <c r="E20" s="186"/>
      <c r="F20" s="185"/>
      <c r="G20" s="185" t="s">
        <v>74</v>
      </c>
      <c r="H20" s="187"/>
      <c r="I20" s="188">
        <v>2</v>
      </c>
      <c r="J20" s="188" t="s">
        <v>19</v>
      </c>
      <c r="K20" s="189">
        <f>I20*$H$1</f>
        <v>300</v>
      </c>
      <c r="L20" s="195">
        <v>1.67E-2</v>
      </c>
      <c r="M20" s="191">
        <f>SUM(L20*I20)</f>
        <v>3.3399999999999999E-2</v>
      </c>
      <c r="N20" s="185" t="s">
        <v>280</v>
      </c>
      <c r="O20" s="186"/>
      <c r="P20" s="188"/>
      <c r="Q20" s="204"/>
      <c r="R20" s="188"/>
      <c r="S20" s="192"/>
      <c r="T20" s="185" t="s">
        <v>38</v>
      </c>
      <c r="U20" s="185" t="s">
        <v>42</v>
      </c>
    </row>
    <row r="21" spans="1:21" ht="14.25">
      <c r="A21" s="185" t="s">
        <v>31</v>
      </c>
      <c r="B21" s="185"/>
      <c r="C21" s="196" t="s">
        <v>89</v>
      </c>
      <c r="D21" s="185" t="s">
        <v>281</v>
      </c>
      <c r="E21" s="186"/>
      <c r="F21" s="185"/>
      <c r="G21" s="185"/>
      <c r="H21" s="187"/>
      <c r="I21" s="188">
        <v>4</v>
      </c>
      <c r="J21" s="188" t="s">
        <v>19</v>
      </c>
      <c r="K21" s="189"/>
      <c r="L21" s="195"/>
      <c r="M21" s="191"/>
      <c r="N21" s="185"/>
      <c r="O21" s="186"/>
      <c r="P21" s="188"/>
      <c r="Q21" s="204"/>
      <c r="R21" s="188"/>
      <c r="S21" s="192"/>
      <c r="T21" s="185"/>
      <c r="U21" s="185"/>
    </row>
    <row r="22" spans="1:21" ht="25.5">
      <c r="A22" s="185" t="s">
        <v>31</v>
      </c>
      <c r="B22" s="185"/>
      <c r="C22" s="196" t="s">
        <v>106</v>
      </c>
      <c r="D22" s="197" t="s">
        <v>107</v>
      </c>
      <c r="E22" s="186"/>
      <c r="F22" s="185"/>
      <c r="G22" s="185"/>
      <c r="H22" s="187"/>
      <c r="I22" s="188">
        <v>4</v>
      </c>
      <c r="J22" s="188" t="s">
        <v>19</v>
      </c>
      <c r="K22" s="189"/>
      <c r="L22" s="195"/>
      <c r="M22" s="191"/>
      <c r="N22" s="185"/>
      <c r="O22" s="186"/>
      <c r="P22" s="188"/>
      <c r="Q22" s="204"/>
      <c r="R22" s="188"/>
      <c r="S22" s="192"/>
      <c r="T22" s="185"/>
      <c r="U22" s="185"/>
    </row>
    <row r="23" spans="1:21" ht="14.25">
      <c r="A23" s="185" t="s">
        <v>31</v>
      </c>
      <c r="B23" s="185"/>
      <c r="C23" s="185" t="s">
        <v>47</v>
      </c>
      <c r="D23" s="185" t="s">
        <v>48</v>
      </c>
      <c r="E23" s="186"/>
      <c r="F23" s="185"/>
      <c r="G23" s="185" t="s">
        <v>74</v>
      </c>
      <c r="H23" s="187"/>
      <c r="I23" s="188">
        <v>6</v>
      </c>
      <c r="J23" s="188" t="s">
        <v>19</v>
      </c>
      <c r="K23" s="189">
        <f>I23*$H$1</f>
        <v>900</v>
      </c>
      <c r="L23" s="195">
        <v>1.17E-2</v>
      </c>
      <c r="M23" s="191">
        <f>SUM(L23*I23)</f>
        <v>7.0199999999999999E-2</v>
      </c>
      <c r="N23" s="185"/>
      <c r="O23" s="186"/>
      <c r="P23" s="188"/>
      <c r="Q23" s="204"/>
      <c r="R23" s="188"/>
      <c r="S23" s="192"/>
      <c r="T23" s="185" t="s">
        <v>38</v>
      </c>
      <c r="U23" s="185" t="s">
        <v>49</v>
      </c>
    </row>
    <row r="24" spans="1:21" ht="14.25">
      <c r="A24" s="185"/>
      <c r="B24" s="185"/>
      <c r="C24" s="185"/>
      <c r="D24" s="185" t="s">
        <v>282</v>
      </c>
      <c r="E24" s="186"/>
      <c r="F24" s="185"/>
      <c r="G24" s="185"/>
      <c r="H24" s="187"/>
      <c r="I24" s="188">
        <v>2</v>
      </c>
      <c r="J24" s="188" t="s">
        <v>19</v>
      </c>
      <c r="K24" s="189"/>
      <c r="L24" s="195"/>
      <c r="M24" s="191"/>
      <c r="N24" s="185"/>
      <c r="O24" s="186"/>
      <c r="P24" s="188"/>
      <c r="Q24" s="204"/>
      <c r="R24" s="188"/>
      <c r="S24" s="192"/>
      <c r="T24" s="185"/>
      <c r="U24" s="185"/>
    </row>
    <row r="25" spans="1:21" ht="14.25">
      <c r="A25" s="185"/>
      <c r="B25" s="185"/>
      <c r="C25" s="185"/>
      <c r="D25" s="185" t="s">
        <v>283</v>
      </c>
      <c r="E25" s="186"/>
      <c r="F25" s="185"/>
      <c r="G25" s="185"/>
      <c r="H25" s="187"/>
      <c r="I25" s="188">
        <v>4</v>
      </c>
      <c r="J25" s="188" t="s">
        <v>19</v>
      </c>
      <c r="K25" s="189"/>
      <c r="L25" s="195"/>
      <c r="M25" s="191"/>
      <c r="N25" s="185"/>
      <c r="O25" s="186"/>
      <c r="P25" s="188"/>
      <c r="Q25" s="204"/>
      <c r="R25" s="188"/>
      <c r="S25" s="192"/>
      <c r="T25" s="185"/>
      <c r="U25" s="185"/>
    </row>
    <row r="26" spans="1:21" ht="14.25">
      <c r="A26" s="185" t="s">
        <v>31</v>
      </c>
      <c r="B26" s="185"/>
      <c r="C26" s="185" t="s">
        <v>284</v>
      </c>
      <c r="D26" s="185" t="s">
        <v>285</v>
      </c>
      <c r="E26" s="186"/>
      <c r="F26" s="185"/>
      <c r="G26" s="185" t="s">
        <v>74</v>
      </c>
      <c r="H26" s="187"/>
      <c r="I26" s="188">
        <v>6</v>
      </c>
      <c r="J26" s="188" t="s">
        <v>19</v>
      </c>
      <c r="K26" s="189">
        <f t="shared" ref="K26:K45" si="2">I26*$H$1</f>
        <v>900</v>
      </c>
      <c r="L26" s="190">
        <v>2.5000000000000001E-2</v>
      </c>
      <c r="M26" s="191">
        <f t="shared" ref="M26:M46" si="3">SUM(L26*I26)</f>
        <v>0.15000000000000002</v>
      </c>
      <c r="N26" s="185" t="s">
        <v>286</v>
      </c>
      <c r="O26" s="186"/>
      <c r="P26" s="188"/>
      <c r="Q26" s="204"/>
      <c r="R26" s="188"/>
      <c r="S26" s="192"/>
      <c r="T26" s="185" t="s">
        <v>38</v>
      </c>
      <c r="U26" s="185" t="s">
        <v>287</v>
      </c>
    </row>
    <row r="27" spans="1:21" ht="14.25">
      <c r="A27" s="185" t="s">
        <v>31</v>
      </c>
      <c r="B27" s="185"/>
      <c r="C27" s="185" t="s">
        <v>50</v>
      </c>
      <c r="D27" s="185" t="s">
        <v>51</v>
      </c>
      <c r="E27" s="186"/>
      <c r="F27" s="185"/>
      <c r="G27" s="185" t="s">
        <v>74</v>
      </c>
      <c r="H27" s="187"/>
      <c r="I27" s="188">
        <v>12</v>
      </c>
      <c r="J27" s="188" t="s">
        <v>19</v>
      </c>
      <c r="K27" s="189">
        <f t="shared" si="2"/>
        <v>1800</v>
      </c>
      <c r="L27" s="195">
        <v>1.2999999999999999E-3</v>
      </c>
      <c r="M27" s="191">
        <f t="shared" si="3"/>
        <v>1.5599999999999999E-2</v>
      </c>
      <c r="N27" s="185"/>
      <c r="O27" s="186"/>
      <c r="P27" s="188"/>
      <c r="Q27" s="204"/>
      <c r="R27" s="188"/>
      <c r="S27" s="192"/>
      <c r="T27" s="185" t="s">
        <v>38</v>
      </c>
      <c r="U27" s="185" t="s">
        <v>52</v>
      </c>
    </row>
    <row r="28" spans="1:21" ht="14.25">
      <c r="A28" s="185" t="s">
        <v>31</v>
      </c>
      <c r="B28" s="185"/>
      <c r="C28" s="185" t="s">
        <v>288</v>
      </c>
      <c r="D28" s="185" t="s">
        <v>289</v>
      </c>
      <c r="E28" s="186"/>
      <c r="F28" s="185"/>
      <c r="G28" s="185" t="s">
        <v>74</v>
      </c>
      <c r="H28" s="187"/>
      <c r="I28" s="188">
        <v>4</v>
      </c>
      <c r="J28" s="188" t="s">
        <v>19</v>
      </c>
      <c r="K28" s="189">
        <f t="shared" si="2"/>
        <v>600</v>
      </c>
      <c r="L28" s="190">
        <v>3.6200000000000003E-2</v>
      </c>
      <c r="M28" s="191">
        <f t="shared" si="3"/>
        <v>0.14480000000000001</v>
      </c>
      <c r="N28" s="185" t="s">
        <v>290</v>
      </c>
      <c r="O28" s="186"/>
      <c r="P28" s="188"/>
      <c r="Q28" s="204"/>
      <c r="R28" s="188"/>
      <c r="S28" s="192"/>
      <c r="T28" s="185" t="s">
        <v>38</v>
      </c>
      <c r="U28" s="185" t="s">
        <v>55</v>
      </c>
    </row>
    <row r="29" spans="1:21" ht="14.25">
      <c r="A29" s="185" t="s">
        <v>31</v>
      </c>
      <c r="B29" s="185"/>
      <c r="C29" s="185" t="s">
        <v>56</v>
      </c>
      <c r="D29" s="185" t="s">
        <v>57</v>
      </c>
      <c r="E29" s="186"/>
      <c r="F29" s="185"/>
      <c r="G29" s="185" t="s">
        <v>74</v>
      </c>
      <c r="H29" s="187"/>
      <c r="I29" s="188">
        <v>8</v>
      </c>
      <c r="J29" s="188" t="s">
        <v>19</v>
      </c>
      <c r="K29" s="189">
        <f t="shared" si="2"/>
        <v>1200</v>
      </c>
      <c r="L29" s="190">
        <v>3.3E-3</v>
      </c>
      <c r="M29" s="191">
        <f t="shared" si="3"/>
        <v>2.64E-2</v>
      </c>
      <c r="N29" s="185" t="s">
        <v>290</v>
      </c>
      <c r="O29" s="186"/>
      <c r="P29" s="188"/>
      <c r="Q29" s="204"/>
      <c r="R29" s="188"/>
      <c r="S29" s="192"/>
      <c r="T29" s="185" t="s">
        <v>38</v>
      </c>
      <c r="U29" s="185" t="s">
        <v>58</v>
      </c>
    </row>
    <row r="30" spans="1:21" ht="14.25">
      <c r="A30" s="185" t="s">
        <v>31</v>
      </c>
      <c r="B30" s="185"/>
      <c r="C30" s="185" t="s">
        <v>59</v>
      </c>
      <c r="D30" s="185" t="s">
        <v>60</v>
      </c>
      <c r="E30" s="186"/>
      <c r="F30" s="185"/>
      <c r="G30" s="185" t="s">
        <v>74</v>
      </c>
      <c r="H30" s="187"/>
      <c r="I30" s="188">
        <v>8</v>
      </c>
      <c r="J30" s="188" t="s">
        <v>19</v>
      </c>
      <c r="K30" s="189">
        <f t="shared" si="2"/>
        <v>1200</v>
      </c>
      <c r="L30" s="190">
        <v>0.01</v>
      </c>
      <c r="M30" s="191">
        <f t="shared" si="3"/>
        <v>0.08</v>
      </c>
      <c r="N30" s="185" t="s">
        <v>291</v>
      </c>
      <c r="O30" s="186"/>
      <c r="P30" s="188"/>
      <c r="Q30" s="204"/>
      <c r="R30" s="188"/>
      <c r="S30" s="192"/>
      <c r="T30" s="185" t="s">
        <v>38</v>
      </c>
      <c r="U30" s="185" t="s">
        <v>61</v>
      </c>
    </row>
    <row r="31" spans="1:21" ht="14.25">
      <c r="A31" s="198" t="s">
        <v>31</v>
      </c>
      <c r="B31" s="198"/>
      <c r="C31" s="198" t="s">
        <v>62</v>
      </c>
      <c r="D31" s="198" t="s">
        <v>292</v>
      </c>
      <c r="E31" s="199"/>
      <c r="F31" s="198"/>
      <c r="G31" s="198" t="s">
        <v>293</v>
      </c>
      <c r="H31" s="198"/>
      <c r="I31" s="200">
        <v>2</v>
      </c>
      <c r="J31" s="200" t="s">
        <v>19</v>
      </c>
      <c r="K31" s="189">
        <f t="shared" si="2"/>
        <v>300</v>
      </c>
      <c r="L31" s="201">
        <v>4</v>
      </c>
      <c r="M31" s="202">
        <f t="shared" si="3"/>
        <v>8</v>
      </c>
      <c r="N31" s="198" t="s">
        <v>26</v>
      </c>
      <c r="O31" s="199"/>
      <c r="P31" s="200"/>
      <c r="Q31" s="204"/>
      <c r="R31" s="205"/>
      <c r="S31" s="206"/>
      <c r="T31" s="198"/>
      <c r="U31" s="198"/>
    </row>
    <row r="32" spans="1:21" ht="14.25">
      <c r="A32" s="185" t="s">
        <v>31</v>
      </c>
      <c r="B32" s="185"/>
      <c r="C32" s="185" t="s">
        <v>69</v>
      </c>
      <c r="D32" s="185" t="s">
        <v>70</v>
      </c>
      <c r="E32" s="186"/>
      <c r="F32" s="185"/>
      <c r="G32" s="185" t="s">
        <v>74</v>
      </c>
      <c r="H32" s="187"/>
      <c r="I32" s="188">
        <v>2</v>
      </c>
      <c r="J32" s="188" t="s">
        <v>19</v>
      </c>
      <c r="K32" s="189">
        <f t="shared" si="2"/>
        <v>300</v>
      </c>
      <c r="L32" s="190">
        <v>5.4699999999999999E-2</v>
      </c>
      <c r="M32" s="191">
        <f t="shared" si="3"/>
        <v>0.1094</v>
      </c>
      <c r="N32" s="185" t="s">
        <v>294</v>
      </c>
      <c r="O32" s="186"/>
      <c r="P32" s="188"/>
      <c r="Q32" s="204"/>
      <c r="R32" s="188"/>
      <c r="S32" s="192"/>
      <c r="T32" s="185" t="s">
        <v>38</v>
      </c>
      <c r="U32" s="185" t="s">
        <v>71</v>
      </c>
    </row>
    <row r="33" spans="1:22" ht="15">
      <c r="A33" s="198" t="s">
        <v>31</v>
      </c>
      <c r="B33" s="198"/>
      <c r="C33" s="198" t="s">
        <v>72</v>
      </c>
      <c r="D33" s="198" t="s">
        <v>73</v>
      </c>
      <c r="E33" s="199"/>
      <c r="F33" s="198"/>
      <c r="G33" s="198" t="s">
        <v>74</v>
      </c>
      <c r="H33" s="187"/>
      <c r="I33" s="200">
        <v>2</v>
      </c>
      <c r="J33" s="200" t="s">
        <v>19</v>
      </c>
      <c r="K33" s="189">
        <f t="shared" si="2"/>
        <v>300</v>
      </c>
      <c r="L33" s="190">
        <v>1.17E-2</v>
      </c>
      <c r="M33" s="202">
        <f t="shared" si="3"/>
        <v>2.3400000000000001E-2</v>
      </c>
      <c r="N33" s="198" t="s">
        <v>295</v>
      </c>
      <c r="O33" s="198"/>
      <c r="P33" s="188"/>
      <c r="Q33" s="204"/>
      <c r="R33" s="207"/>
      <c r="T33" s="198" t="s">
        <v>38</v>
      </c>
      <c r="U33" s="198" t="s">
        <v>76</v>
      </c>
    </row>
    <row r="34" spans="1:22" ht="15">
      <c r="A34" s="198" t="s">
        <v>31</v>
      </c>
      <c r="B34" s="198"/>
      <c r="C34" s="198" t="s">
        <v>77</v>
      </c>
      <c r="D34" s="198" t="s">
        <v>78</v>
      </c>
      <c r="E34" s="199"/>
      <c r="F34" s="198"/>
      <c r="G34" s="198" t="s">
        <v>74</v>
      </c>
      <c r="H34" s="187"/>
      <c r="I34" s="200">
        <v>2</v>
      </c>
      <c r="J34" s="200" t="s">
        <v>19</v>
      </c>
      <c r="K34" s="189">
        <f t="shared" si="2"/>
        <v>300</v>
      </c>
      <c r="L34" s="190">
        <v>1.17E-2</v>
      </c>
      <c r="M34" s="202">
        <f t="shared" si="3"/>
        <v>2.3400000000000001E-2</v>
      </c>
      <c r="N34" s="198" t="s">
        <v>295</v>
      </c>
      <c r="O34" s="198"/>
      <c r="P34" s="188"/>
      <c r="Q34" s="204"/>
      <c r="R34" s="207"/>
      <c r="T34" s="198" t="s">
        <v>38</v>
      </c>
      <c r="U34" s="198" t="s">
        <v>76</v>
      </c>
    </row>
    <row r="35" spans="1:22" ht="14.25">
      <c r="A35" s="185" t="s">
        <v>31</v>
      </c>
      <c r="B35" s="185"/>
      <c r="C35" s="185" t="s">
        <v>79</v>
      </c>
      <c r="D35" s="185" t="s">
        <v>80</v>
      </c>
      <c r="E35" s="186"/>
      <c r="F35" s="185"/>
      <c r="G35" s="185" t="s">
        <v>74</v>
      </c>
      <c r="H35" s="187"/>
      <c r="I35" s="188">
        <v>8</v>
      </c>
      <c r="J35" s="188" t="s">
        <v>19</v>
      </c>
      <c r="K35" s="189">
        <f t="shared" si="2"/>
        <v>1200</v>
      </c>
      <c r="L35" s="190">
        <v>1.17E-2</v>
      </c>
      <c r="M35" s="191">
        <f t="shared" si="3"/>
        <v>9.3600000000000003E-2</v>
      </c>
      <c r="N35" s="185" t="s">
        <v>295</v>
      </c>
      <c r="O35" s="186"/>
      <c r="P35" s="188"/>
      <c r="Q35" s="204"/>
      <c r="R35" s="188"/>
      <c r="S35" s="192"/>
      <c r="T35" s="185" t="s">
        <v>38</v>
      </c>
      <c r="U35" s="185" t="s">
        <v>76</v>
      </c>
    </row>
    <row r="36" spans="1:22" ht="14.25">
      <c r="A36" s="185" t="s">
        <v>95</v>
      </c>
      <c r="B36" s="185"/>
      <c r="C36" s="185" t="s">
        <v>296</v>
      </c>
      <c r="D36" s="185" t="s">
        <v>297</v>
      </c>
      <c r="E36" s="186"/>
      <c r="F36" s="185"/>
      <c r="G36" s="185" t="s">
        <v>298</v>
      </c>
      <c r="H36" s="185" t="s">
        <v>299</v>
      </c>
      <c r="I36" s="188">
        <v>6</v>
      </c>
      <c r="J36" s="188" t="s">
        <v>19</v>
      </c>
      <c r="K36" s="189">
        <f t="shared" si="2"/>
        <v>900</v>
      </c>
      <c r="L36" s="195">
        <v>0.53879999999999995</v>
      </c>
      <c r="M36" s="191">
        <f t="shared" si="3"/>
        <v>3.2327999999999997</v>
      </c>
      <c r="N36" s="185" t="s">
        <v>300</v>
      </c>
      <c r="O36" s="186"/>
      <c r="P36" s="188"/>
      <c r="Q36" s="188"/>
      <c r="R36" s="188"/>
      <c r="S36" s="192"/>
      <c r="T36" s="185" t="s">
        <v>301</v>
      </c>
      <c r="U36" s="185"/>
      <c r="V36" s="178" t="s">
        <v>302</v>
      </c>
    </row>
    <row r="37" spans="1:22" ht="14.25">
      <c r="A37" s="185" t="s">
        <v>31</v>
      </c>
      <c r="B37" s="185"/>
      <c r="C37" s="185" t="s">
        <v>303</v>
      </c>
      <c r="D37" s="185" t="s">
        <v>304</v>
      </c>
      <c r="E37" s="186"/>
      <c r="F37" s="185"/>
      <c r="G37" s="185" t="s">
        <v>74</v>
      </c>
      <c r="H37" s="208"/>
      <c r="I37" s="188">
        <v>2</v>
      </c>
      <c r="J37" s="188" t="s">
        <v>19</v>
      </c>
      <c r="K37" s="189">
        <f t="shared" si="2"/>
        <v>300</v>
      </c>
      <c r="L37" s="209">
        <v>2.5000000000000001E-2</v>
      </c>
      <c r="M37" s="191">
        <f t="shared" si="3"/>
        <v>0.05</v>
      </c>
      <c r="N37" s="185"/>
      <c r="O37" s="186"/>
      <c r="P37" s="188"/>
      <c r="Q37" s="204"/>
      <c r="R37" s="204"/>
      <c r="S37" s="210"/>
      <c r="T37" s="185" t="s">
        <v>305</v>
      </c>
      <c r="U37" s="185" t="s">
        <v>306</v>
      </c>
    </row>
    <row r="38" spans="1:22" ht="14.25">
      <c r="A38" s="185" t="s">
        <v>31</v>
      </c>
      <c r="B38" s="185"/>
      <c r="C38" s="185" t="s">
        <v>307</v>
      </c>
      <c r="D38" s="185" t="s">
        <v>308</v>
      </c>
      <c r="E38" s="186"/>
      <c r="F38" s="185"/>
      <c r="G38" s="185" t="s">
        <v>74</v>
      </c>
      <c r="H38" s="187"/>
      <c r="I38" s="188">
        <v>1</v>
      </c>
      <c r="J38" s="188" t="s">
        <v>19</v>
      </c>
      <c r="K38" s="189">
        <f t="shared" si="2"/>
        <v>150</v>
      </c>
      <c r="L38" s="195">
        <v>0.1072</v>
      </c>
      <c r="M38" s="191">
        <f t="shared" si="3"/>
        <v>0.1072</v>
      </c>
      <c r="N38" s="185" t="s">
        <v>309</v>
      </c>
      <c r="O38" s="186"/>
      <c r="P38" s="188"/>
      <c r="Q38" s="204"/>
      <c r="R38" s="188"/>
      <c r="S38" s="192"/>
      <c r="T38" s="185" t="s">
        <v>38</v>
      </c>
      <c r="U38" s="185" t="s">
        <v>310</v>
      </c>
    </row>
    <row r="39" spans="1:22" ht="14.25">
      <c r="A39" s="185" t="s">
        <v>31</v>
      </c>
      <c r="B39" s="185"/>
      <c r="C39" s="185" t="s">
        <v>311</v>
      </c>
      <c r="D39" s="185" t="s">
        <v>312</v>
      </c>
      <c r="E39" s="186"/>
      <c r="F39" s="185"/>
      <c r="G39" s="185" t="s">
        <v>313</v>
      </c>
      <c r="H39" s="185" t="s">
        <v>314</v>
      </c>
      <c r="I39" s="188">
        <v>4</v>
      </c>
      <c r="J39" s="188" t="s">
        <v>19</v>
      </c>
      <c r="K39" s="189">
        <f t="shared" si="2"/>
        <v>600</v>
      </c>
      <c r="L39" s="195">
        <v>0.35</v>
      </c>
      <c r="M39" s="191">
        <f t="shared" si="3"/>
        <v>1.4</v>
      </c>
      <c r="N39" s="185" t="s">
        <v>315</v>
      </c>
      <c r="O39" s="186"/>
      <c r="P39" s="188"/>
      <c r="Q39" s="204"/>
      <c r="R39" s="204"/>
      <c r="S39" s="210"/>
      <c r="T39" s="185"/>
      <c r="U39" s="185"/>
    </row>
    <row r="40" spans="1:22" ht="14.25">
      <c r="A40" s="185" t="s">
        <v>95</v>
      </c>
      <c r="B40" s="185"/>
      <c r="C40" s="185" t="s">
        <v>316</v>
      </c>
      <c r="D40" s="185" t="s">
        <v>317</v>
      </c>
      <c r="E40" s="186"/>
      <c r="F40" s="185"/>
      <c r="G40" s="185" t="s">
        <v>318</v>
      </c>
      <c r="H40" s="185"/>
      <c r="I40" s="188">
        <v>2</v>
      </c>
      <c r="J40" s="188" t="s">
        <v>19</v>
      </c>
      <c r="K40" s="189">
        <f t="shared" si="2"/>
        <v>300</v>
      </c>
      <c r="L40" s="195">
        <v>4.63</v>
      </c>
      <c r="M40" s="191">
        <f t="shared" si="3"/>
        <v>9.26</v>
      </c>
      <c r="N40" s="185" t="s">
        <v>26</v>
      </c>
      <c r="O40" s="186"/>
      <c r="P40" s="188"/>
      <c r="Q40" s="204"/>
      <c r="R40" s="204"/>
      <c r="S40" s="210"/>
      <c r="T40" s="185"/>
      <c r="U40" s="185"/>
    </row>
    <row r="41" spans="1:22" ht="14.25">
      <c r="A41" s="185" t="s">
        <v>95</v>
      </c>
      <c r="B41" s="185"/>
      <c r="C41" s="185"/>
      <c r="D41" s="185" t="s">
        <v>319</v>
      </c>
      <c r="E41" s="186" t="s">
        <v>18</v>
      </c>
      <c r="F41" s="185"/>
      <c r="G41" s="185" t="s">
        <v>18</v>
      </c>
      <c r="H41" s="185"/>
      <c r="I41" s="188">
        <v>2</v>
      </c>
      <c r="J41" s="188" t="s">
        <v>19</v>
      </c>
      <c r="K41" s="189">
        <f t="shared" si="2"/>
        <v>300</v>
      </c>
      <c r="L41" s="195">
        <v>52</v>
      </c>
      <c r="M41" s="191">
        <f t="shared" si="3"/>
        <v>104</v>
      </c>
      <c r="N41" s="186"/>
      <c r="O41" s="188"/>
      <c r="P41" s="188"/>
      <c r="Q41" s="188"/>
      <c r="R41" s="204"/>
      <c r="S41" s="210"/>
      <c r="T41" s="211"/>
      <c r="U41" s="185"/>
    </row>
    <row r="42" spans="1:22" ht="15">
      <c r="A42" s="185" t="s">
        <v>31</v>
      </c>
      <c r="B42" s="185"/>
      <c r="C42" s="185" t="s">
        <v>320</v>
      </c>
      <c r="D42" s="185" t="s">
        <v>321</v>
      </c>
      <c r="E42" s="186"/>
      <c r="F42" s="185"/>
      <c r="G42" s="185" t="s">
        <v>322</v>
      </c>
      <c r="H42" s="212" t="s">
        <v>323</v>
      </c>
      <c r="I42" s="188">
        <v>850</v>
      </c>
      <c r="J42" s="188" t="s">
        <v>116</v>
      </c>
      <c r="K42" s="189">
        <f t="shared" si="2"/>
        <v>127500</v>
      </c>
      <c r="L42" s="195">
        <f>1.09/304.8</f>
        <v>3.5761154855643044E-3</v>
      </c>
      <c r="M42" s="191">
        <f t="shared" si="3"/>
        <v>3.0396981627296586</v>
      </c>
      <c r="N42" s="185" t="s">
        <v>324</v>
      </c>
      <c r="O42" s="186"/>
      <c r="P42" s="188" t="s">
        <v>325</v>
      </c>
      <c r="Q42" s="204">
        <v>42094</v>
      </c>
      <c r="R42" s="213">
        <v>42100</v>
      </c>
      <c r="S42" s="214" t="s">
        <v>326</v>
      </c>
      <c r="T42" s="185" t="s">
        <v>38</v>
      </c>
      <c r="U42" s="185" t="s">
        <v>327</v>
      </c>
    </row>
    <row r="43" spans="1:22" ht="14.25">
      <c r="A43" s="185" t="s">
        <v>31</v>
      </c>
      <c r="B43" s="185"/>
      <c r="C43" s="185" t="s">
        <v>328</v>
      </c>
      <c r="D43" s="185" t="s">
        <v>329</v>
      </c>
      <c r="E43" s="186"/>
      <c r="F43" s="185"/>
      <c r="G43" s="185" t="s">
        <v>74</v>
      </c>
      <c r="H43" s="187"/>
      <c r="I43" s="188">
        <v>1</v>
      </c>
      <c r="J43" s="188" t="s">
        <v>19</v>
      </c>
      <c r="K43" s="189">
        <f t="shared" si="2"/>
        <v>150</v>
      </c>
      <c r="L43" s="190">
        <v>3.0000000000000001E-3</v>
      </c>
      <c r="M43" s="191">
        <f t="shared" si="3"/>
        <v>3.0000000000000001E-3</v>
      </c>
      <c r="N43" s="185" t="s">
        <v>330</v>
      </c>
      <c r="O43" s="186"/>
      <c r="P43" s="188"/>
      <c r="Q43" s="188"/>
      <c r="R43" s="188"/>
      <c r="S43" s="192"/>
      <c r="T43" s="185" t="s">
        <v>38</v>
      </c>
      <c r="U43" s="185" t="s">
        <v>331</v>
      </c>
    </row>
    <row r="44" spans="1:22" ht="25.5">
      <c r="A44" s="185" t="s">
        <v>31</v>
      </c>
      <c r="B44" s="185"/>
      <c r="C44" s="185" t="s">
        <v>332</v>
      </c>
      <c r="D44" s="185" t="s">
        <v>333</v>
      </c>
      <c r="E44" s="186"/>
      <c r="F44" s="185"/>
      <c r="G44" s="185" t="s">
        <v>334</v>
      </c>
      <c r="H44" s="187"/>
      <c r="I44" s="188">
        <v>6</v>
      </c>
      <c r="J44" s="188" t="s">
        <v>19</v>
      </c>
      <c r="K44" s="189">
        <f t="shared" si="2"/>
        <v>900</v>
      </c>
      <c r="L44" s="195">
        <v>2.3199999999999998E-2</v>
      </c>
      <c r="M44" s="191">
        <f t="shared" si="3"/>
        <v>0.13919999999999999</v>
      </c>
      <c r="N44" s="185"/>
      <c r="O44" s="186"/>
      <c r="P44" s="188" t="s">
        <v>335</v>
      </c>
      <c r="Q44" s="204">
        <v>42083</v>
      </c>
      <c r="R44" s="188" t="s">
        <v>336</v>
      </c>
      <c r="S44" s="215" t="s">
        <v>337</v>
      </c>
      <c r="T44" s="185" t="s">
        <v>38</v>
      </c>
      <c r="U44" s="216" t="s">
        <v>120</v>
      </c>
    </row>
    <row r="45" spans="1:22" ht="14.25">
      <c r="A45" s="185" t="s">
        <v>31</v>
      </c>
      <c r="B45" s="185"/>
      <c r="C45" s="185" t="s">
        <v>338</v>
      </c>
      <c r="D45" s="185" t="s">
        <v>339</v>
      </c>
      <c r="E45" s="186"/>
      <c r="F45" s="185"/>
      <c r="G45" s="185" t="s">
        <v>74</v>
      </c>
      <c r="H45" s="187"/>
      <c r="I45" s="188">
        <v>1</v>
      </c>
      <c r="J45" s="188" t="s">
        <v>19</v>
      </c>
      <c r="K45" s="189">
        <f t="shared" si="2"/>
        <v>150</v>
      </c>
      <c r="L45" s="195">
        <v>1.1499999999999999</v>
      </c>
      <c r="M45" s="191">
        <f t="shared" si="3"/>
        <v>1.1499999999999999</v>
      </c>
      <c r="N45" s="185"/>
      <c r="O45" s="186"/>
      <c r="P45" s="188"/>
      <c r="Q45" s="188"/>
      <c r="R45" s="188"/>
      <c r="S45" s="192"/>
      <c r="T45" s="185" t="s">
        <v>38</v>
      </c>
      <c r="U45" s="216" t="s">
        <v>340</v>
      </c>
      <c r="V45" s="217" t="s">
        <v>341</v>
      </c>
    </row>
    <row r="46" spans="1:22" ht="14.25">
      <c r="A46" s="198" t="s">
        <v>31</v>
      </c>
      <c r="C46" s="198" t="s">
        <v>342</v>
      </c>
      <c r="D46" s="198" t="s">
        <v>343</v>
      </c>
      <c r="E46" s="198" t="s">
        <v>344</v>
      </c>
      <c r="G46" s="198" t="s">
        <v>345</v>
      </c>
      <c r="H46" s="187" t="s">
        <v>346</v>
      </c>
      <c r="I46" s="200">
        <v>1</v>
      </c>
      <c r="J46" s="200" t="s">
        <v>19</v>
      </c>
      <c r="K46" s="200">
        <f>I46*H1</f>
        <v>150</v>
      </c>
      <c r="L46" s="201">
        <v>4.5999999999999999E-2</v>
      </c>
      <c r="M46" s="202">
        <f t="shared" si="3"/>
        <v>4.5999999999999999E-2</v>
      </c>
      <c r="N46" s="198" t="s">
        <v>347</v>
      </c>
      <c r="P46" s="200"/>
      <c r="Q46" s="200"/>
      <c r="R46" s="200"/>
      <c r="S46" s="203"/>
      <c r="T46" s="198" t="s">
        <v>301</v>
      </c>
      <c r="U46" s="198"/>
      <c r="V46" s="198" t="s">
        <v>302</v>
      </c>
    </row>
    <row r="47" spans="1:22" ht="14.25">
      <c r="A47" s="198" t="s">
        <v>31</v>
      </c>
      <c r="C47" s="198"/>
      <c r="D47" s="198" t="s">
        <v>348</v>
      </c>
      <c r="E47" s="198"/>
      <c r="G47" s="198"/>
      <c r="H47" s="187"/>
      <c r="I47" s="200">
        <v>260</v>
      </c>
      <c r="J47" s="200" t="s">
        <v>116</v>
      </c>
      <c r="K47" s="200"/>
      <c r="L47" s="201"/>
      <c r="M47" s="202"/>
      <c r="N47" s="198"/>
      <c r="P47" s="200"/>
      <c r="Q47" s="200"/>
      <c r="R47" s="200"/>
      <c r="S47" s="203"/>
      <c r="T47" s="198"/>
      <c r="U47" s="198"/>
      <c r="V47" s="198"/>
    </row>
    <row r="48" spans="1:22" ht="14.25">
      <c r="A48" s="198"/>
      <c r="C48" s="198"/>
      <c r="D48" s="198"/>
      <c r="E48" s="198"/>
      <c r="G48" s="198"/>
      <c r="H48" s="187"/>
      <c r="I48" s="200"/>
      <c r="J48" s="200"/>
      <c r="K48" s="200"/>
      <c r="L48" s="201"/>
      <c r="M48" s="202"/>
      <c r="N48" s="198"/>
      <c r="P48" s="200"/>
      <c r="Q48" s="200"/>
      <c r="R48" s="200"/>
      <c r="S48" s="203"/>
      <c r="T48" s="198"/>
      <c r="U48" s="198"/>
      <c r="V48" s="198"/>
    </row>
    <row r="49" spans="1:22" ht="14.25">
      <c r="A49" s="198"/>
      <c r="C49" s="198"/>
      <c r="D49" s="198"/>
      <c r="E49" s="198"/>
      <c r="G49" s="198"/>
      <c r="H49" s="187"/>
      <c r="I49" s="200"/>
      <c r="J49" s="200"/>
      <c r="K49" s="200"/>
      <c r="L49" s="201"/>
      <c r="M49" s="202"/>
      <c r="N49" s="198"/>
      <c r="P49" s="200"/>
      <c r="Q49" s="200"/>
      <c r="R49" s="200"/>
      <c r="S49" s="203"/>
      <c r="T49" s="198"/>
      <c r="U49" s="198"/>
      <c r="V49" s="198"/>
    </row>
    <row r="50" spans="1:22" ht="14.25">
      <c r="A50" s="198"/>
      <c r="C50" s="198"/>
      <c r="D50" s="198" t="s">
        <v>349</v>
      </c>
      <c r="E50" s="198"/>
      <c r="G50" s="198"/>
      <c r="H50" s="187"/>
      <c r="I50" s="200">
        <v>2</v>
      </c>
      <c r="J50" s="200" t="s">
        <v>19</v>
      </c>
      <c r="K50" s="200"/>
      <c r="L50" s="201"/>
      <c r="M50" s="202"/>
      <c r="N50" s="198"/>
      <c r="P50" s="200"/>
      <c r="Q50" s="200"/>
      <c r="R50" s="200"/>
      <c r="S50" s="203"/>
      <c r="T50" s="198"/>
      <c r="U50" s="198"/>
      <c r="V50" s="198"/>
    </row>
    <row r="51" spans="1:22" ht="14.25">
      <c r="A51" s="185" t="s">
        <v>121</v>
      </c>
      <c r="B51" s="185"/>
      <c r="C51" s="218" t="s">
        <v>127</v>
      </c>
      <c r="D51" s="219" t="s">
        <v>350</v>
      </c>
      <c r="E51" s="186"/>
      <c r="F51" s="185"/>
      <c r="G51" s="185" t="s">
        <v>129</v>
      </c>
      <c r="H51" s="187"/>
      <c r="I51" s="188">
        <v>2</v>
      </c>
      <c r="J51" s="188" t="s">
        <v>19</v>
      </c>
      <c r="K51" s="189"/>
      <c r="L51" s="195"/>
      <c r="M51" s="191"/>
      <c r="N51" s="185"/>
      <c r="O51" s="186"/>
      <c r="P51" s="188"/>
      <c r="Q51" s="188"/>
      <c r="R51" s="188"/>
      <c r="S51" s="192"/>
      <c r="T51" s="185"/>
      <c r="U51" s="216"/>
    </row>
    <row r="52" spans="1:22" ht="14.25">
      <c r="A52" s="220" t="s">
        <v>121</v>
      </c>
      <c r="B52" s="185"/>
      <c r="C52" s="185" t="s">
        <v>351</v>
      </c>
      <c r="D52" s="185" t="s">
        <v>352</v>
      </c>
      <c r="E52" s="184"/>
      <c r="G52" s="185" t="s">
        <v>353</v>
      </c>
      <c r="H52" s="221" t="s">
        <v>354</v>
      </c>
      <c r="I52" s="188">
        <v>2</v>
      </c>
      <c r="J52" s="188" t="s">
        <v>19</v>
      </c>
      <c r="K52" s="189">
        <f>I52*$H$1</f>
        <v>300</v>
      </c>
      <c r="L52" s="195">
        <v>5.35</v>
      </c>
      <c r="M52" s="191">
        <f>SUM(L52*I52)</f>
        <v>10.7</v>
      </c>
      <c r="N52" s="222"/>
      <c r="O52" s="220"/>
      <c r="P52" s="223"/>
      <c r="Q52" s="224"/>
      <c r="R52" s="224"/>
      <c r="S52" s="225"/>
      <c r="T52" s="220"/>
      <c r="U52" s="220"/>
    </row>
    <row r="53" spans="1:22" ht="15">
      <c r="A53" s="220" t="s">
        <v>121</v>
      </c>
      <c r="B53" s="220"/>
      <c r="C53" s="220" t="s">
        <v>172</v>
      </c>
      <c r="D53" s="220" t="s">
        <v>173</v>
      </c>
      <c r="E53" s="222"/>
      <c r="F53" s="220"/>
      <c r="G53" s="220" t="s">
        <v>305</v>
      </c>
      <c r="H53" s="220" t="s">
        <v>174</v>
      </c>
      <c r="I53" s="223">
        <v>90</v>
      </c>
      <c r="J53" s="223" t="s">
        <v>116</v>
      </c>
      <c r="K53" s="189">
        <f>I53*$H$1</f>
        <v>13500</v>
      </c>
      <c r="L53" s="226">
        <f>(16.88/1219.2)</f>
        <v>1.3845144356955379E-2</v>
      </c>
      <c r="M53" s="191">
        <f>SUM(L53*I53)</f>
        <v>1.246062992125984</v>
      </c>
      <c r="N53" s="222"/>
      <c r="O53" s="220"/>
      <c r="P53" s="223"/>
      <c r="Q53" s="224"/>
      <c r="R53" s="213"/>
      <c r="S53" s="214"/>
      <c r="T53" s="227">
        <f>K53/25.4/12</f>
        <v>44.291338582677163</v>
      </c>
      <c r="U53" s="228" t="s">
        <v>355</v>
      </c>
    </row>
    <row r="54" spans="1:22" ht="15">
      <c r="A54" s="220" t="s">
        <v>121</v>
      </c>
      <c r="B54" s="220"/>
      <c r="C54" s="220" t="s">
        <v>356</v>
      </c>
      <c r="D54" s="220" t="s">
        <v>357</v>
      </c>
      <c r="E54" s="222"/>
      <c r="F54" s="220"/>
      <c r="G54" s="220" t="s">
        <v>305</v>
      </c>
      <c r="H54" s="220" t="s">
        <v>358</v>
      </c>
      <c r="I54" s="223">
        <v>60</v>
      </c>
      <c r="J54" s="223" t="s">
        <v>116</v>
      </c>
      <c r="K54" s="189"/>
      <c r="L54" s="226"/>
      <c r="M54" s="191"/>
      <c r="N54" s="222"/>
      <c r="O54" s="220"/>
      <c r="P54" s="229"/>
      <c r="Q54" s="230"/>
      <c r="R54" s="213"/>
      <c r="S54" s="214"/>
      <c r="T54" s="228"/>
      <c r="U54" s="220"/>
    </row>
    <row r="55" spans="1:22" ht="20.100000000000001" customHeight="1">
      <c r="A55" s="185" t="s">
        <v>121</v>
      </c>
      <c r="C55" s="178" t="s">
        <v>359</v>
      </c>
      <c r="D55" s="178" t="s">
        <v>360</v>
      </c>
      <c r="E55" s="184"/>
      <c r="G55" s="178" t="s">
        <v>150</v>
      </c>
      <c r="H55" s="178" t="s">
        <v>178</v>
      </c>
      <c r="I55" s="181">
        <v>2</v>
      </c>
      <c r="J55" s="181" t="s">
        <v>165</v>
      </c>
      <c r="K55" s="189">
        <f>I55*$H$1</f>
        <v>300</v>
      </c>
      <c r="L55" s="231">
        <v>0.4</v>
      </c>
      <c r="M55" s="232">
        <f>L55*I55</f>
        <v>0.8</v>
      </c>
      <c r="N55" s="181"/>
      <c r="O55" s="226"/>
      <c r="P55" s="224"/>
      <c r="Q55" s="213"/>
      <c r="R55" s="213"/>
      <c r="S55" s="214"/>
      <c r="T55" s="233"/>
    </row>
    <row r="56" spans="1:22" ht="15">
      <c r="A56" s="185" t="s">
        <v>121</v>
      </c>
      <c r="C56" s="178" t="s">
        <v>180</v>
      </c>
      <c r="D56" s="178" t="s">
        <v>181</v>
      </c>
      <c r="E56" s="184"/>
      <c r="G56" s="178" t="s">
        <v>150</v>
      </c>
      <c r="H56" s="178" t="s">
        <v>184</v>
      </c>
      <c r="I56" s="181">
        <v>8</v>
      </c>
      <c r="J56" s="181" t="s">
        <v>165</v>
      </c>
      <c r="K56" s="189">
        <f>I56*$H$1</f>
        <v>1200</v>
      </c>
      <c r="L56" s="231">
        <v>6.5000000000000002E-2</v>
      </c>
      <c r="M56" s="232">
        <f>L56*I56</f>
        <v>0.52</v>
      </c>
      <c r="P56" s="207"/>
      <c r="Q56" s="213"/>
      <c r="R56" s="213"/>
      <c r="S56" s="214"/>
      <c r="T56" s="233"/>
    </row>
    <row r="57" spans="1:22" ht="15">
      <c r="E57" s="184"/>
      <c r="P57" s="207"/>
      <c r="Q57" s="207"/>
      <c r="R57" s="207"/>
    </row>
    <row r="58" spans="1:22" ht="15.75">
      <c r="E58" s="184"/>
      <c r="K58" s="234"/>
      <c r="L58" s="234" t="s">
        <v>361</v>
      </c>
      <c r="M58" s="235">
        <f>SUM(M3:M56)</f>
        <v>152.71647120776566</v>
      </c>
      <c r="P58" s="207"/>
      <c r="Q58" s="207"/>
      <c r="R58" s="207"/>
    </row>
    <row r="59" spans="1:22" ht="15">
      <c r="P59" s="207"/>
      <c r="Q59" s="207"/>
      <c r="R59" s="207"/>
    </row>
    <row r="60" spans="1:22" ht="15">
      <c r="P60" s="207"/>
      <c r="Q60" s="207"/>
      <c r="R60" s="207"/>
    </row>
    <row r="61" spans="1:22" ht="15">
      <c r="P61" s="207"/>
      <c r="Q61" s="207"/>
      <c r="R61" s="207"/>
    </row>
    <row r="62" spans="1:22" ht="15">
      <c r="P62" s="207"/>
      <c r="Q62" s="207"/>
      <c r="R62" s="207"/>
    </row>
    <row r="63" spans="1:22" ht="15">
      <c r="P63" s="207"/>
      <c r="Q63" s="207"/>
      <c r="R63" s="207"/>
    </row>
    <row r="64" spans="1:22" ht="15">
      <c r="P64" s="207"/>
      <c r="Q64" s="207"/>
      <c r="R64" s="207"/>
    </row>
    <row r="65" spans="4:18" ht="15">
      <c r="D65" s="178" t="s">
        <v>362</v>
      </c>
      <c r="P65" s="207"/>
      <c r="Q65" s="207"/>
      <c r="R65" s="207"/>
    </row>
    <row r="66" spans="4:18" ht="15">
      <c r="D66" s="178" t="s">
        <v>363</v>
      </c>
      <c r="P66" s="207"/>
      <c r="Q66" s="207"/>
      <c r="R66" s="207"/>
    </row>
    <row r="67" spans="4:18" ht="15">
      <c r="D67" s="178" t="s">
        <v>364</v>
      </c>
    </row>
  </sheetData>
  <mergeCells count="1">
    <mergeCell ref="A1:E1"/>
  </mergeCells>
  <pageMargins left="0.2" right="0.2" top="0.59375" bottom="0.59375" header="0.2" footer="0.2"/>
  <pageSetup paperSize="0" scale="75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4776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BOM v1.0</vt:lpstr>
      <vt:lpstr>Order</vt:lpstr>
      <vt:lpstr>OLD - Don't Use</vt:lpstr>
      <vt:lpstr>'OLD - Don''t Use'!Print_Area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155</cp:revision>
  <cp:lastPrinted>2014-11-12T11:44:11Z</cp:lastPrinted>
  <dcterms:created xsi:type="dcterms:W3CDTF">2014-04-02T09:51:53Z</dcterms:created>
  <dcterms:modified xsi:type="dcterms:W3CDTF">2020-05-05T20:37:15Z</dcterms:modified>
</cp:coreProperties>
</file>