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Flexystruder_v2\production_docs\"/>
    </mc:Choice>
  </mc:AlternateContent>
  <xr:revisionPtr revIDLastSave="0" documentId="8_{88F2EDF2-36DD-4EB9-9DB6-760F97269179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BOM" sheetId="2" r:id="rId2"/>
    <sheet name="DO NOT USE Draft Sub-assemblies" sheetId="3" r:id="rId3"/>
  </sheets>
  <definedNames>
    <definedName name="_xlnm.Print_Area" localSheetId="2">#REF!</definedName>
    <definedName name="_xlnm.Print_Area" localSheetId="0">#REF!</definedName>
    <definedName name="_xlnm.Sheet_Title" localSheetId="1">"""BOM"""</definedName>
    <definedName name="_xlnm.Sheet_Title" localSheetId="2">"""DO NOT USE Draft Sub-assemblies"""</definedName>
    <definedName name="_xlnm.Sheet_Title" localSheetId="0">"""Sheet1"""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9" i="3" l="1"/>
  <c r="K88" i="3"/>
  <c r="K87" i="3"/>
  <c r="H86" i="3"/>
  <c r="J85" i="3"/>
  <c r="K85" i="3" s="1"/>
  <c r="K84" i="3"/>
  <c r="K80" i="3"/>
  <c r="K79" i="3"/>
  <c r="J78" i="3"/>
  <c r="K78" i="3" s="1"/>
  <c r="K74" i="3"/>
  <c r="K73" i="3"/>
  <c r="K72" i="3"/>
  <c r="K71" i="3"/>
  <c r="K70" i="3"/>
  <c r="K69" i="3"/>
  <c r="K68" i="3"/>
  <c r="K67" i="3"/>
  <c r="K57" i="3"/>
  <c r="K56" i="3"/>
  <c r="K55" i="3"/>
  <c r="K52" i="3"/>
  <c r="K51" i="3"/>
  <c r="J48" i="3"/>
  <c r="K48" i="3" s="1"/>
  <c r="K47" i="3"/>
  <c r="J47" i="3"/>
  <c r="J46" i="3"/>
  <c r="K46" i="3" s="1"/>
  <c r="K45" i="3"/>
  <c r="K44" i="3"/>
  <c r="K43" i="3"/>
  <c r="K40" i="3"/>
  <c r="K39" i="3"/>
  <c r="K38" i="3"/>
  <c r="K37" i="3"/>
  <c r="K36" i="3"/>
  <c r="K35" i="3"/>
  <c r="K32" i="3"/>
  <c r="J31" i="3"/>
  <c r="K31" i="3" s="1"/>
  <c r="K30" i="3"/>
  <c r="J30" i="3"/>
  <c r="J29" i="3"/>
  <c r="K29" i="3" s="1"/>
  <c r="K28" i="3"/>
  <c r="K25" i="3"/>
  <c r="K24" i="3"/>
  <c r="K23" i="3"/>
  <c r="K22" i="3"/>
  <c r="K21" i="3"/>
  <c r="K20" i="3"/>
  <c r="K19" i="3"/>
  <c r="K14" i="3"/>
  <c r="K13" i="3"/>
  <c r="K12" i="3"/>
  <c r="K9" i="3"/>
  <c r="K8" i="3"/>
  <c r="J5" i="3"/>
  <c r="K5" i="3" s="1"/>
  <c r="K4" i="3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L66" i="2"/>
  <c r="K66" i="2"/>
  <c r="L65" i="2"/>
  <c r="L64" i="2"/>
  <c r="K64" i="2"/>
  <c r="L63" i="2"/>
  <c r="L62" i="2"/>
  <c r="K62" i="2"/>
  <c r="L61" i="2"/>
  <c r="K61" i="2"/>
  <c r="L60" i="2"/>
  <c r="K60" i="2"/>
  <c r="H59" i="2"/>
  <c r="L59" i="2" s="1"/>
  <c r="L58" i="2"/>
  <c r="J58" i="2"/>
  <c r="K58" i="2" s="1"/>
  <c r="L57" i="2"/>
  <c r="J57" i="2"/>
  <c r="K57" i="2" s="1"/>
  <c r="L56" i="2"/>
  <c r="K56" i="2"/>
  <c r="K55" i="2"/>
  <c r="L54" i="2"/>
  <c r="K54" i="2"/>
  <c r="L52" i="2"/>
  <c r="J52" i="2"/>
  <c r="K52" i="2" s="1"/>
  <c r="L51" i="2"/>
  <c r="J51" i="2"/>
  <c r="K51" i="2" s="1"/>
  <c r="K50" i="2"/>
  <c r="L48" i="2"/>
  <c r="K48" i="2"/>
  <c r="J48" i="2"/>
  <c r="L47" i="2"/>
  <c r="J47" i="2"/>
  <c r="K47" i="2" s="1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8" i="2"/>
  <c r="K28" i="2"/>
  <c r="L26" i="2"/>
  <c r="K26" i="2"/>
  <c r="L24" i="2"/>
  <c r="K24" i="2"/>
  <c r="K23" i="2"/>
  <c r="J23" i="2"/>
  <c r="L21" i="2"/>
  <c r="K21" i="2"/>
  <c r="J21" i="2"/>
  <c r="L20" i="2"/>
  <c r="J20" i="2"/>
  <c r="K20" i="2" s="1"/>
  <c r="L18" i="2"/>
  <c r="K18" i="2"/>
  <c r="L16" i="2"/>
  <c r="K16" i="2"/>
  <c r="L14" i="2"/>
  <c r="J14" i="2"/>
  <c r="K14" i="2" s="1"/>
  <c r="L13" i="2"/>
  <c r="K13" i="2"/>
  <c r="L12" i="2"/>
  <c r="K12" i="2"/>
  <c r="L11" i="2"/>
  <c r="K11" i="2"/>
  <c r="L9" i="2"/>
  <c r="K9" i="2"/>
  <c r="L8" i="2"/>
  <c r="K8" i="2"/>
  <c r="L7" i="2"/>
  <c r="K7" i="2"/>
  <c r="L6" i="2"/>
  <c r="K6" i="2"/>
  <c r="L5" i="2"/>
  <c r="K5" i="2"/>
  <c r="L4" i="2"/>
  <c r="K4" i="2"/>
  <c r="K67" i="2" s="1"/>
</calcChain>
</file>

<file path=xl/sharedStrings.xml><?xml version="1.0" encoding="utf-8"?>
<sst xmlns="http://schemas.openxmlformats.org/spreadsheetml/2006/main" count="847" uniqueCount="342">
  <si>
    <t>AO-Hex Printhead v0.1</t>
  </si>
  <si>
    <t>part</t>
  </si>
  <si>
    <t>qty</t>
  </si>
  <si>
    <t>Notes</t>
  </si>
  <si>
    <t>AO Part No</t>
  </si>
  <si>
    <t>Hextruder Block (body)</t>
  </si>
  <si>
    <t>new</t>
  </si>
  <si>
    <t>Herringbone small gear</t>
  </si>
  <si>
    <t>Red</t>
  </si>
  <si>
    <t>Herringbone large gear</t>
  </si>
  <si>
    <t>Reloaded bearing washer</t>
  </si>
  <si>
    <t>PP-GP0060</t>
  </si>
  <si>
    <t>Hobbed Bolt M8x50 26mm offset</t>
  </si>
  <si>
    <t>HD-BT0108</t>
  </si>
  <si>
    <t>Extruder latch</t>
  </si>
  <si>
    <t>Extruder idler block</t>
  </si>
  <si>
    <t>PP-GP0059</t>
  </si>
  <si>
    <t>Motor wires -2</t>
  </si>
  <si>
    <t>EL-HR0016-2</t>
  </si>
  <si>
    <t>8mm smooth rod x 18-19mm, Stainless Steel</t>
  </si>
  <si>
    <t>HD-RD0004</t>
  </si>
  <si>
    <t>608 Bearing</t>
  </si>
  <si>
    <t>needs to be sealed type</t>
  </si>
  <si>
    <t>HD-MS0013</t>
  </si>
  <si>
    <t>Extruder comp spring – music wire</t>
  </si>
  <si>
    <t>HD-MS0027</t>
  </si>
  <si>
    <t>M3 set screw</t>
  </si>
  <si>
    <t>HD-BT0012</t>
  </si>
  <si>
    <t>M3x12mm SCHS</t>
  </si>
  <si>
    <t>HD-BT0039</t>
  </si>
  <si>
    <t>M3x25 SCHS</t>
  </si>
  <si>
    <t>HD-BT0041</t>
  </si>
  <si>
    <t>M3 washer</t>
  </si>
  <si>
    <t>HD-WA0001</t>
  </si>
  <si>
    <t>M3 Nut</t>
  </si>
  <si>
    <t>HD-NT0004</t>
  </si>
  <si>
    <t>M4x55 SCHS</t>
  </si>
  <si>
    <t>HD-BT0052</t>
  </si>
  <si>
    <t>Black plastic thumbscrew for M4</t>
  </si>
  <si>
    <t>HD-MS0031</t>
  </si>
  <si>
    <t>M4 Nut, Zinc Plated Steel</t>
  </si>
  <si>
    <t>HD-NT0011</t>
  </si>
  <si>
    <t>M4 Washer</t>
  </si>
  <si>
    <t>HD-WA0005</t>
  </si>
  <si>
    <t>M8 Nyloc Nut</t>
  </si>
  <si>
    <t>HD-NT0002</t>
  </si>
  <si>
    <t>M8 Washer, zinc plated steel</t>
  </si>
  <si>
    <t>HD-WA0006</t>
  </si>
  <si>
    <t>M8 Shim Washer, 0.5mm</t>
  </si>
  <si>
    <t>HD-WA0008</t>
  </si>
  <si>
    <t>M8 Shim Washer, 1.0mm</t>
  </si>
  <si>
    <t>HD-WA0009</t>
  </si>
  <si>
    <t>Hextruder Mount, TAZ</t>
  </si>
  <si>
    <t>Brass M3 heatset inserts</t>
  </si>
  <si>
    <t>HD-MS0030</t>
  </si>
  <si>
    <t>M4 washer</t>
  </si>
  <si>
    <t>M4x20 SCHS</t>
  </si>
  <si>
    <t>HD-BT0010</t>
  </si>
  <si>
    <t>Label, Extruder E-step Number</t>
  </si>
  <si>
    <t>DC-LB0017</t>
  </si>
  <si>
    <t>Extruder Fan Mount v1.0, TAZ</t>
  </si>
  <si>
    <t>PP-GP0153</t>
  </si>
  <si>
    <t>12 or 24V DC fan, 40x40x10</t>
  </si>
  <si>
    <t>2 PN's</t>
  </si>
  <si>
    <t>Male pin, 24-30AWG tin crimp</t>
  </si>
  <si>
    <t>EL-MS0058</t>
  </si>
  <si>
    <t>Male 2 pin connector housing</t>
  </si>
  <si>
    <t>PP-MP0059</t>
  </si>
  <si>
    <t>AO-Hex hotend kit</t>
  </si>
  <si>
    <t>micro blower</t>
  </si>
  <si>
    <t>M2 heatset insert</t>
  </si>
  <si>
    <t>PP-MP0066</t>
  </si>
  <si>
    <t>M2x6 SCHS</t>
  </si>
  <si>
    <t>Shipping Materials</t>
  </si>
  <si>
    <t>Harness</t>
  </si>
  <si>
    <t>24AWG Stranded – Red</t>
  </si>
  <si>
    <t>mm</t>
  </si>
  <si>
    <t>EL-WR0103</t>
  </si>
  <si>
    <t>Digikey</t>
  </si>
  <si>
    <t>C2015R-1000-ND</t>
  </si>
  <si>
    <t>24AWG Stranded – Black</t>
  </si>
  <si>
    <t>EL-WR0105</t>
  </si>
  <si>
    <t>C2015B-1000-ND</t>
  </si>
  <si>
    <t>EL-MS0131</t>
  </si>
  <si>
    <t>A1358-ND</t>
  </si>
  <si>
    <t>20-24 AWG Tin Pin for Plug</t>
  </si>
  <si>
    <t>EL-MS0123</t>
  </si>
  <si>
    <t>A31991TR-ND</t>
  </si>
  <si>
    <t>Cable Clamp for 14-Pos; 0.453” opening</t>
  </si>
  <si>
    <t>EL-MS0129</t>
  </si>
  <si>
    <t>A32516-ND</t>
  </si>
  <si>
    <t>CONN TERM FEMALE 22-24AWG TIN</t>
  </si>
  <si>
    <t>EL-MS0059</t>
  </si>
  <si>
    <t>WM2510-ND</t>
  </si>
  <si>
    <t>Molex Inc.</t>
  </si>
  <si>
    <t>16-02-0102</t>
  </si>
  <si>
    <t>CONN HOUSING 2POS .100 W/LATCH</t>
  </si>
  <si>
    <t>PC-CN0001</t>
  </si>
  <si>
    <t>WM2900-ND</t>
  </si>
  <si>
    <t>Tubing, Corrugated Loom .25"</t>
  </si>
  <si>
    <t>mm   (red?)</t>
  </si>
  <si>
    <t>EL-MS0073</t>
  </si>
  <si>
    <t>McMaster-Carr Supply Company</t>
  </si>
  <si>
    <t>7840K31</t>
  </si>
  <si>
    <t>Panduit</t>
  </si>
  <si>
    <t>CLT25F-C20</t>
  </si>
  <si>
    <t>Kanyu BOM</t>
  </si>
  <si>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</si>
  <si>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</si>
  <si>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</si>
  <si>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</si>
  <si>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</si>
  <si>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</si>
  <si>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</si>
  <si>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</si>
  <si>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</si>
  <si>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</si>
  <si>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</si>
  <si>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Qty to Order</t>
  </si>
  <si>
    <t>PO</t>
  </si>
  <si>
    <t>PO Date</t>
  </si>
  <si>
    <t>Expected Date</t>
  </si>
  <si>
    <t>Alternates</t>
  </si>
  <si>
    <t>Printed Part</t>
  </si>
  <si>
    <t>PP-GP0200</t>
  </si>
  <si>
    <t>flexystruder body 2.0, for hexagon, lulzbot green</t>
  </si>
  <si>
    <t>Aleph Objects Inc.</t>
  </si>
  <si>
    <t>ea</t>
  </si>
  <si>
    <t>PP-GP0061</t>
  </si>
  <si>
    <t>herringbone_large_gear, Black</t>
  </si>
  <si>
    <t>PP-GP0062</t>
  </si>
  <si>
    <t>herringbone_small_gear, Black</t>
  </si>
  <si>
    <t>Wade Reloaded Bearing Washer</t>
  </si>
  <si>
    <t>PP-GP0202</t>
  </si>
  <si>
    <t>Extruder Mount for Hex v1.0, TAZ, lulzbot green</t>
  </si>
  <si>
    <t>price form ERP for standard extruder mount</t>
  </si>
  <si>
    <t>Electronic</t>
  </si>
  <si>
    <t>EL-MS0251</t>
  </si>
  <si>
    <t>CONN HOUSING 16POS .100 DUAL</t>
  </si>
  <si>
    <t>Molex</t>
  </si>
  <si>
    <t>TTI</t>
  </si>
  <si>
    <t>WM2525-ND</t>
  </si>
  <si>
    <t>PO12924</t>
  </si>
  <si>
    <t>EL-MS0205</t>
  </si>
  <si>
    <t>CONN TERM MALE 22-24AWG TIN</t>
  </si>
  <si>
    <t>WM2517TR-ND</t>
  </si>
  <si>
    <t>EL-MS0212</t>
  </si>
  <si>
    <t>CONN PIN 24-30AWG CRIMP TIN</t>
  </si>
  <si>
    <t>16-02-0108</t>
  </si>
  <si>
    <t>MOL16-02-0108</t>
  </si>
  <si>
    <t>see note</t>
  </si>
  <si>
    <t>on hand 20k reel just purchased.</t>
  </si>
  <si>
    <t>EL-WR0127</t>
  </si>
  <si>
    <t>Hook-up Wire 26AWG SOLID PTFE, WHT</t>
  </si>
  <si>
    <t>Mouser</t>
  </si>
  <si>
    <t>602-2843/1-100-01</t>
  </si>
  <si>
    <t>PO12882</t>
  </si>
  <si>
    <t>Received</t>
  </si>
  <si>
    <t>EL-FA0011</t>
  </si>
  <si>
    <t>FAN,24VDC,Sleeve,5.75CFM,40X40X10MM,60mA 6000RPM,1.44W,280MM LEADS,CE/RoHS</t>
  </si>
  <si>
    <t>Kysan</t>
  </si>
  <si>
    <t>TF4010-24H-S</t>
  </si>
  <si>
    <t>PO13074</t>
  </si>
  <si>
    <t>Received 400   Ordered 850 pc,  400 in stock to ship now, balance 4-6 wks per Toni</t>
  </si>
  <si>
    <t>Mechanical</t>
  </si>
  <si>
    <t>Quatro</t>
  </si>
  <si>
    <t>PO12884</t>
  </si>
  <si>
    <t>Received  Confirmed 4/29 delivery</t>
  </si>
  <si>
    <t>TL-CS0083</t>
  </si>
  <si>
    <t>EMI/RFI-Shield Heat-Shrink Tubing 3/16" ID Before, 3/32" ID After, 48" L, Black</t>
  </si>
  <si>
    <t>Allcable</t>
  </si>
  <si>
    <t>7937K31</t>
  </si>
  <si>
    <t>TL-CS0129</t>
  </si>
  <si>
    <t>Interference-Shielding Heat-Shrink Tubing, 3/8" ID Before, 3/16" ID After, 48" Long, Black</t>
  </si>
  <si>
    <t>7937K33</t>
  </si>
  <si>
    <t>replaced with EL-MS0247 on olive and longfin</t>
  </si>
  <si>
    <t>EL-MS0247</t>
  </si>
  <si>
    <t>Heat Shrink Tubing - 0.19-0.09 - Black, 100'</t>
  </si>
  <si>
    <t>EL-FA0020</t>
  </si>
  <si>
    <t>RFB2008 Micro Blower, 30 AWG wire 250mm long</t>
  </si>
  <si>
    <t>Pelonis</t>
  </si>
  <si>
    <t>PO13035</t>
  </si>
  <si>
    <t>In stock do not need to order. TS  2k on hand</t>
  </si>
  <si>
    <t>Hardware</t>
  </si>
  <si>
    <t>HE-SH0041</t>
  </si>
  <si>
    <t>Hexagon Hotend, Lulzbot Edition, 3.0mm Filament, 0.6mm nozzle</t>
  </si>
  <si>
    <t>Reprapdiscount</t>
  </si>
  <si>
    <t>PO12909</t>
  </si>
  <si>
    <t>received nozzles for 0.50 mm, waiting on delivery of 0.60</t>
  </si>
  <si>
    <t>EL-MT0001</t>
  </si>
  <si>
    <t>NEMA 17 Stepper Motors</t>
  </si>
  <si>
    <t>Changzhou FTX</t>
  </si>
  <si>
    <t>SY42STH47-1504A</t>
  </si>
  <si>
    <t>see notes</t>
  </si>
  <si>
    <t>10 K on hand</t>
  </si>
  <si>
    <t>Fastenal</t>
  </si>
  <si>
    <t>PO12837</t>
  </si>
  <si>
    <t>HD-BT0104</t>
  </si>
  <si>
    <t>M3 x 8 Bolt, BHCS, SST</t>
  </si>
  <si>
    <t>92095A181</t>
  </si>
  <si>
    <t>M3 x 12 Bolt, SHCS Black-Oxide</t>
  </si>
  <si>
    <t>M3 Washer, Steel, Zinc Plated</t>
  </si>
  <si>
    <t>M3 Nut, Zinc Plated</t>
  </si>
  <si>
    <t>M4 Nut,Zinc-Plated Steel</t>
  </si>
  <si>
    <t>M8 Nyloc Nut, Zinc Plated</t>
  </si>
  <si>
    <t>M8 Washer, Steel, Zinc Plated</t>
  </si>
  <si>
    <t>Metric Spring Steel Shim - DIN 988 0.5mm Thick, 8mm ID, 14mm OD</t>
  </si>
  <si>
    <t>Metric Spring Steel Shim - DIN 988 1.0mm Thick, 8mm ID, 14mm OD</t>
  </si>
  <si>
    <t>M3-.5 3.8mm Heatset Insert</t>
  </si>
  <si>
    <t>M4 x 20 Bolt, SHCS Black-Oxide</t>
  </si>
  <si>
    <t>Metric Brass Heat-Set Insert for Plastics, Tapered, M2-.4 Internal Thread, 2.9MM Length</t>
  </si>
  <si>
    <t>CEH</t>
  </si>
  <si>
    <t>PO12572</t>
  </si>
  <si>
    <t>RECEIVED 4-6 week lead time on these</t>
  </si>
  <si>
    <t>HD-MS0230</t>
  </si>
  <si>
    <t>M2 x 6 SHCS, Black-Oxide</t>
  </si>
  <si>
    <t>HD-MS0058</t>
  </si>
  <si>
    <t>Wire Tie, 8"</t>
  </si>
  <si>
    <t>63126</t>
  </si>
  <si>
    <t>Electronics Distributors Corporation</t>
  </si>
  <si>
    <t>286000 on hand do not need to order</t>
  </si>
  <si>
    <t>Consumable</t>
  </si>
  <si>
    <t>TL-CS0117</t>
  </si>
  <si>
    <t>Elmer's Glue Sticks, .77oz</t>
  </si>
  <si>
    <t>Dick Blick Art Materials</t>
  </si>
  <si>
    <t>23810-1020</t>
  </si>
  <si>
    <t>PO13371</t>
  </si>
  <si>
    <t>Received BAM wants Elmers glue sticks TL-CS0117</t>
  </si>
  <si>
    <t>TL-CS0040</t>
  </si>
  <si>
    <t>Extreme-Temperature Pipe Sealant &amp; Threadlocker, 4 oz bottle, blue</t>
  </si>
  <si>
    <t>Mcmaster</t>
  </si>
  <si>
    <t>7604A55</t>
  </si>
  <si>
    <t>g</t>
  </si>
  <si>
    <t>Bob will let us know when to order</t>
  </si>
  <si>
    <t>HD-TB0006</t>
  </si>
  <si>
    <t>PTFE tube, 1/4” OD x 1/8” ID, for fabrication</t>
  </si>
  <si>
    <t>8547K23</t>
  </si>
  <si>
    <t>PO13020</t>
  </si>
  <si>
    <t>received</t>
  </si>
  <si>
    <t>EL-MS0246</t>
  </si>
  <si>
    <t>CONN RING 16-22 AWG #4 Red PIDG – Reel 5000</t>
  </si>
  <si>
    <t>2-323758-1</t>
  </si>
  <si>
    <t>Digikey / TTI</t>
  </si>
  <si>
    <t>A107160CT-NDA27229TR-ND</t>
  </si>
  <si>
    <t>PO11489</t>
  </si>
  <si>
    <t>Have overage from olive purchase 10k , 12 wk leadtime for full reel 5000 pc</t>
  </si>
  <si>
    <t>EL-WR0040</t>
  </si>
  <si>
    <t>Wire - Single Conductor 20AWG SOLID PTFE, RED</t>
  </si>
  <si>
    <t>602-2856/1-100-03</t>
  </si>
  <si>
    <t>PO12926</t>
  </si>
  <si>
    <t>Received 3 rolls, 5 shipping 5/23 329'</t>
  </si>
  <si>
    <t>HD-WA0035</t>
  </si>
  <si>
    <t>Metric 18-8 Stainless Steel External Serrated Lock Washer, M3 Screw Size, 6mm OD, 0.4mm min Thick</t>
  </si>
  <si>
    <t>11511313</t>
  </si>
  <si>
    <t>91120A120</t>
  </si>
  <si>
    <t>HD-MS0282</t>
  </si>
  <si>
    <t>608-2RS ABEC3/C3 Rubber Sealed Bearing – BLACK</t>
  </si>
  <si>
    <t>JSB</t>
  </si>
  <si>
    <t>608-2RS ABEC3/C3</t>
  </si>
  <si>
    <t>PO12911</t>
  </si>
  <si>
    <t>Shipping</t>
  </si>
  <si>
    <t>SH-PG0059</t>
  </si>
  <si>
    <t>Mailers, Indestructo, 7 x 5 x 4</t>
  </si>
  <si>
    <t>Uline</t>
  </si>
  <si>
    <t>S-971</t>
  </si>
  <si>
    <t>PO11415</t>
  </si>
  <si>
    <t>Received 500 pcs</t>
  </si>
  <si>
    <t>SH-PA0019</t>
  </si>
  <si>
    <t>Bubble 1/8x48x750 perf 12" slit 2-24" rolls</t>
  </si>
  <si>
    <t>Shipper Supply</t>
  </si>
  <si>
    <t>sheet</t>
  </si>
  <si>
    <t>PO12807</t>
  </si>
  <si>
    <t>Stock ordered will cover this BOM</t>
  </si>
  <si>
    <t>SH-PG0002</t>
  </si>
  <si>
    <t>3 x 4" 2 Mil Reclosable Polypropylene Bags</t>
  </si>
  <si>
    <t>S-1296</t>
  </si>
  <si>
    <t>PO13147</t>
  </si>
  <si>
    <t>SH-PA0039</t>
  </si>
  <si>
    <t>Roll of 48"x1/4" Thick Foam, Split at 12" - 225 feet Per Roll</t>
  </si>
  <si>
    <t>Label</t>
  </si>
  <si>
    <t>DC-LB0068</t>
  </si>
  <si>
    <t>Label, LulzBot TAZ Flexystruder Tool Head v2c, 0.6 Nozzle, Front</t>
  </si>
  <si>
    <t>Sticker Giant</t>
  </si>
  <si>
    <t>PO13233</t>
  </si>
  <si>
    <t>Received confirmed delivery 5/5/16</t>
  </si>
  <si>
    <t>DC-LB0069</t>
  </si>
  <si>
    <t>Label, LulzBot TAZ Flexystruder Tool Head v2c, 0.6 Nozzle, Back</t>
  </si>
  <si>
    <t>Sample</t>
  </si>
  <si>
    <t>RM-TE0027</t>
  </si>
  <si>
    <t>LulzBot Green NinjaFlex TPE Filament, 3mm. 0.75kg</t>
  </si>
  <si>
    <t>Fenner Drives</t>
  </si>
  <si>
    <t>PO13450</t>
  </si>
  <si>
    <t>Confirmed, will ship 5/13  KG(need 10 reels 0.75ea)     0.75 kg = 50 extruders</t>
  </si>
  <si>
    <t>DC-LB0082</t>
  </si>
  <si>
    <t>LulzBot TAZ Flexystruder v2 Serial Number Label</t>
  </si>
  <si>
    <t>5/9/16 Confirmed serial number labels are on hand.</t>
  </si>
  <si>
    <t>Documentation</t>
  </si>
  <si>
    <t>DC-MS0047</t>
  </si>
  <si>
    <t>v2 Tool Head Instruction Card</t>
  </si>
  <si>
    <t>The print shop of Loveland</t>
  </si>
  <si>
    <t>PO13426</t>
  </si>
  <si>
    <t>DC-MS0054</t>
  </si>
  <si>
    <t>Firmware Update Warning Cards</t>
  </si>
  <si>
    <t>PO12853</t>
  </si>
  <si>
    <t>Received 2,000</t>
  </si>
  <si>
    <t>DC-LB0104</t>
  </si>
  <si>
    <t>Tool Head Wiring Connector Alignment Label</t>
  </si>
  <si>
    <t>have enough for current build</t>
  </si>
  <si>
    <t>Flexystruder V2 body w/ PTFE</t>
  </si>
  <si>
    <t>Herringbone large gear sub-assembly, black</t>
  </si>
  <si>
    <t>Herringbone small gear sub-assembly, black</t>
  </si>
  <si>
    <t>Flexystruder V2 extruder body sub-assembly</t>
  </si>
  <si>
    <t>NEMA 17 sub-assembly, extruder</t>
  </si>
  <si>
    <t>Heat Shrink Tubing – 0.19-0.09 – Black, 100'</t>
  </si>
  <si>
    <t>Electronics Distributor Corp</t>
  </si>
  <si>
    <t>88-01870</t>
  </si>
  <si>
    <t>This is the replacement heat shrink</t>
  </si>
  <si>
    <t>These were dropped in favor of unshielded heatshrink 3/29/16, EL-MS0247</t>
  </si>
  <si>
    <t>TAZ Toolhead V2, print fan sub-assembly</t>
  </si>
  <si>
    <t>EL-FA0032</t>
  </si>
  <si>
    <t>Pelonis FAN 24V 40x40mm Low flow</t>
  </si>
  <si>
    <t>C4010L24BPLB1-7</t>
  </si>
  <si>
    <t>Heilind</t>
  </si>
  <si>
    <t>Hotend V2, 3.0mm filament, 0.6mm nozzle, sub-assembly</t>
  </si>
  <si>
    <t>EL-MS0210</t>
  </si>
  <si>
    <t>CONN RING UNINS 15-20AWG #M3</t>
  </si>
  <si>
    <t>160344-2</t>
  </si>
  <si>
    <t>A107160CT-ND</t>
  </si>
  <si>
    <t>Extruder V2 microblower sub-assembly</t>
  </si>
  <si>
    <t>16-02-0105</t>
  </si>
  <si>
    <t>TAZ Flexystruder V2 extruder mount sub-assembly</t>
  </si>
  <si>
    <t>TAZ Flexystruder V2 tool head final sub-assembly</t>
  </si>
  <si>
    <t>Toolhead V2, print fan sub-assembly</t>
  </si>
  <si>
    <t>Flexystruder V2 extruder mount sub-assembly</t>
  </si>
  <si>
    <t>HD-MS0348</t>
  </si>
  <si>
    <t>ESD Foam 40mm x 20mm x 10mm - Extruder Pin Protector</t>
  </si>
  <si>
    <t>Paqsource</t>
  </si>
  <si>
    <t>015-29146</t>
  </si>
  <si>
    <t>Flexystruder V2 accessory kit</t>
  </si>
  <si>
    <t>KT-CP0090</t>
  </si>
  <si>
    <t>TAZ LulzBot TAZ Flexystruder Tool Head V2</t>
  </si>
  <si>
    <t>Flexystruder V2 tool head final sub-assembly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</si>
</sst>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10000]mm/dd/yy"/>
    <numFmt numFmtId="165" formatCode="&quot;$&quot;#,##0.00;[Red]&quot;-$&quot;#,##0.00;General"/>
    <numFmt numFmtId="166" formatCode="&quot;$&quot;#,##0.00;[Red]&quot;-$&quot;#,##0.00"/>
    <numFmt numFmtId="167" formatCode="[$$-409]#,##0.00;[Red]&quot;-&quot;[$$-409]#,##0.00"/>
    <numFmt numFmtId="168" formatCode="&quot;$&quot;#,##0.000;[Red]&quot;-$&quot;#,##0.000"/>
    <numFmt numFmtId="169" formatCode="0.000"/>
    <numFmt numFmtId="170" formatCode="&quot;$&quot;#,##0.00;[Red]&quot;-&quot;&quot;$&quot;#,##0.00;"/>
    <numFmt numFmtId="171" formatCode="mm/dd/yy"/>
  </numFmts>
  <fonts count="29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sz val="15"/>
      <color rgb="FF000000"/>
      <name val="Sans"/>
    </font>
    <font>
      <b/>
      <sz val="12"/>
      <color rgb="FF000000"/>
      <name val="Sans"/>
    </font>
    <font>
      <sz val="10"/>
      <color rgb="FF000000"/>
      <name val="Arial"/>
      <family val="2"/>
    </font>
    <font>
      <sz val="10"/>
      <color rgb="FF000000"/>
      <name val="Arial1"/>
    </font>
    <font>
      <b/>
      <sz val="10"/>
      <color rgb="FF000000"/>
      <name val="Sans"/>
    </font>
    <font>
      <b/>
      <sz val="14"/>
      <color rgb="FF000000"/>
      <name val="Sans"/>
    </font>
    <font>
      <b/>
      <sz val="10"/>
      <color rgb="FF000000"/>
      <name val="Arial1"/>
    </font>
    <font>
      <sz val="10"/>
      <color rgb="FF000000"/>
      <name val="Arial2"/>
    </font>
    <font>
      <sz val="10"/>
      <color rgb="FF000000"/>
      <name val="Liberation Sans1"/>
    </font>
    <font>
      <sz val="10"/>
      <color rgb="FF000000"/>
      <name val="Liberation Serif"/>
    </font>
    <font>
      <sz val="10"/>
      <color theme="1"/>
      <name val="Arial3"/>
    </font>
    <font>
      <sz val="10"/>
      <color rgb="FF800000"/>
      <name val="Sans"/>
    </font>
    <font>
      <sz val="10"/>
      <color rgb="FF800000"/>
      <name val="Arial"/>
      <family val="2"/>
    </font>
    <font>
      <sz val="10"/>
      <color rgb="FF800000"/>
      <name val="arial11"/>
    </font>
    <font>
      <sz val="10"/>
      <color rgb="FF800000"/>
      <name val="Arial1"/>
    </font>
    <font>
      <sz val="10"/>
      <color rgb="FF000000"/>
      <name val="arial11"/>
    </font>
    <font>
      <sz val="10"/>
      <color rgb="FF000000"/>
      <name val="FreeSans"/>
    </font>
    <font>
      <sz val="10.5"/>
      <color theme="1"/>
      <name val="Liberation Sans"/>
    </font>
    <font>
      <sz val="10"/>
      <color rgb="FF000000"/>
      <name val="Arial3"/>
    </font>
    <font>
      <sz val="11"/>
      <color rgb="FF000000"/>
      <name val="Sans"/>
    </font>
    <font>
      <sz val="10"/>
      <color theme="1"/>
      <name val="FreeSans"/>
    </font>
    <font>
      <b/>
      <sz val="10"/>
      <color rgb="FF000000"/>
      <name val="Arial"/>
      <family val="2"/>
    </font>
    <font>
      <b/>
      <sz val="10"/>
      <color rgb="FF000000"/>
      <name val="Liberation Sans1"/>
    </font>
    <font>
      <sz val="10"/>
      <color rgb="FF000000"/>
      <name val="Cumberland AMT"/>
    </font>
    <font>
      <sz val="10"/>
      <color rgb="FF800000"/>
      <name val="Liberation Serif"/>
    </font>
  </fonts>
  <fills count="10">
    <fill>
      <patternFill patternType="none"/>
    </fill>
    <fill>
      <patternFill patternType="gray125"/>
    </fill>
    <fill>
      <patternFill patternType="solid">
        <fgColor rgb="FF99FFFF"/>
        <bgColor rgb="FF99FFFF"/>
      </patternFill>
    </fill>
    <fill>
      <patternFill patternType="solid">
        <fgColor rgb="FFFF3333"/>
        <bgColor rgb="FFFF3333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23FF23"/>
        <bgColor rgb="FF23FF23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150">
    <xf numFmtId="0" fontId="0" fillId="0" borderId="0" xfId="0"/>
    <xf numFmtId="0" fontId="4" fillId="0" borderId="0" xfId="0" applyFont="1" applyFill="1" applyBorder="1" applyAlignment="1" applyProtection="1"/>
    <xf numFmtId="0" fontId="1" fillId="0" borderId="0" xfId="1"/>
    <xf numFmtId="166" fontId="1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166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10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/>
    <xf numFmtId="164" fontId="10" fillId="0" borderId="1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6" fillId="0" borderId="1" xfId="0" applyFont="1" applyFill="1" applyBorder="1" applyAlignment="1" applyProtection="1"/>
    <xf numFmtId="0" fontId="11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166" fontId="1" fillId="0" borderId="1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/>
    <xf numFmtId="1" fontId="7" fillId="0" borderId="1" xfId="0" applyNumberFormat="1" applyFont="1" applyFill="1" applyBorder="1" applyAlignment="1" applyProtection="1"/>
    <xf numFmtId="0" fontId="7" fillId="0" borderId="1" xfId="0" applyFont="1" applyFill="1" applyBorder="1" applyAlignment="1" applyProtection="1"/>
    <xf numFmtId="164" fontId="7" fillId="0" borderId="1" xfId="0" applyNumberFormat="1" applyFont="1" applyFill="1" applyBorder="1" applyAlignment="1" applyProtection="1"/>
    <xf numFmtId="0" fontId="1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/>
    <xf numFmtId="0" fontId="12" fillId="0" borderId="1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0" fontId="13" fillId="0" borderId="1" xfId="0" applyFont="1" applyFill="1" applyBorder="1" applyAlignment="1" applyProtection="1">
      <alignment wrapText="1"/>
    </xf>
    <xf numFmtId="168" fontId="11" fillId="0" borderId="1" xfId="0" applyNumberFormat="1" applyFont="1" applyFill="1" applyBorder="1" applyAlignment="1" applyProtection="1"/>
    <xf numFmtId="0" fontId="1" fillId="2" borderId="1" xfId="0" applyFont="1" applyFill="1" applyBorder="1" applyAlignment="1" applyProtection="1"/>
    <xf numFmtId="0" fontId="6" fillId="0" borderId="2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168" fontId="6" fillId="0" borderId="2" xfId="0" applyNumberFormat="1" applyFont="1" applyFill="1" applyBorder="1" applyAlignment="1" applyProtection="1"/>
    <xf numFmtId="166" fontId="6" fillId="0" borderId="2" xfId="0" applyNumberFormat="1" applyFont="1" applyFill="1" applyBorder="1" applyAlignment="1" applyProtection="1"/>
    <xf numFmtId="164" fontId="7" fillId="0" borderId="2" xfId="0" applyNumberFormat="1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wrapText="1"/>
    </xf>
    <xf numFmtId="166" fontId="6" fillId="0" borderId="1" xfId="0" applyNumberFormat="1" applyFont="1" applyFill="1" applyBorder="1" applyAlignment="1" applyProtection="1"/>
    <xf numFmtId="0" fontId="1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6" fillId="3" borderId="1" xfId="0" applyFont="1" applyFill="1" applyBorder="1" applyAlignment="1" applyProtection="1"/>
    <xf numFmtId="0" fontId="6" fillId="3" borderId="1" xfId="0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horizontal="center"/>
    </xf>
    <xf numFmtId="166" fontId="6" fillId="3" borderId="1" xfId="0" applyNumberFormat="1" applyFont="1" applyFill="1" applyBorder="1" applyAlignment="1" applyProtection="1"/>
    <xf numFmtId="165" fontId="6" fillId="3" borderId="1" xfId="0" applyNumberFormat="1" applyFont="1" applyFill="1" applyBorder="1" applyAlignment="1" applyProtection="1"/>
    <xf numFmtId="1" fontId="7" fillId="3" borderId="1" xfId="0" applyNumberFormat="1" applyFont="1" applyFill="1" applyBorder="1" applyAlignment="1" applyProtection="1"/>
    <xf numFmtId="0" fontId="1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/>
    <xf numFmtId="0" fontId="1" fillId="3" borderId="0" xfId="0" applyFont="1" applyFill="1" applyBorder="1" applyAlignment="1" applyProtection="1"/>
    <xf numFmtId="171" fontId="1" fillId="0" borderId="0" xfId="0" applyNumberFormat="1" applyFont="1" applyFill="1" applyBorder="1" applyAlignment="1" applyProtection="1">
      <alignment horizontal="center"/>
    </xf>
    <xf numFmtId="171" fontId="14" fillId="0" borderId="3" xfId="0" applyNumberFormat="1" applyFont="1" applyFill="1" applyBorder="1" applyAlignment="1" applyProtection="1">
      <alignment horizontal="center"/>
    </xf>
    <xf numFmtId="171" fontId="14" fillId="2" borderId="3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wrapText="1"/>
    </xf>
    <xf numFmtId="166" fontId="7" fillId="0" borderId="1" xfId="0" applyNumberFormat="1" applyFont="1" applyFill="1" applyBorder="1" applyAlignment="1" applyProtection="1"/>
    <xf numFmtId="0" fontId="1" fillId="4" borderId="1" xfId="0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1" fillId="2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  <xf numFmtId="168" fontId="11" fillId="0" borderId="0" xfId="0" applyNumberFormat="1" applyFont="1" applyFill="1" applyBorder="1" applyAlignment="1" applyProtection="1"/>
    <xf numFmtId="0" fontId="1" fillId="0" borderId="4" xfId="0" applyFont="1" applyFill="1" applyBorder="1" applyAlignment="1" applyProtection="1"/>
    <xf numFmtId="164" fontId="1" fillId="0" borderId="4" xfId="0" applyNumberFormat="1" applyFont="1" applyFill="1" applyBorder="1" applyAlignment="1" applyProtection="1">
      <alignment horizontal="center"/>
    </xf>
    <xf numFmtId="168" fontId="6" fillId="0" borderId="1" xfId="0" applyNumberFormat="1" applyFont="1" applyFill="1" applyBorder="1" applyAlignment="1" applyProtection="1"/>
    <xf numFmtId="3" fontId="0" fillId="2" borderId="0" xfId="0" applyNumberFormat="1" applyFill="1" applyBorder="1" applyAlignment="1">
      <alignment horizontal="left"/>
    </xf>
    <xf numFmtId="0" fontId="15" fillId="0" borderId="1" xfId="0" applyFont="1" applyFill="1" applyBorder="1" applyAlignment="1" applyProtection="1"/>
    <xf numFmtId="0" fontId="16" fillId="0" borderId="1" xfId="0" applyFont="1" applyFill="1" applyBorder="1" applyAlignment="1" applyProtection="1">
      <alignment horizontal="left" wrapText="1"/>
    </xf>
    <xf numFmtId="0" fontId="15" fillId="0" borderId="1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166" fontId="15" fillId="0" borderId="1" xfId="0" applyNumberFormat="1" applyFont="1" applyFill="1" applyBorder="1" applyAlignment="1" applyProtection="1"/>
    <xf numFmtId="165" fontId="16" fillId="0" borderId="1" xfId="0" applyNumberFormat="1" applyFont="1" applyFill="1" applyBorder="1" applyAlignment="1" applyProtection="1"/>
    <xf numFmtId="1" fontId="18" fillId="0" borderId="1" xfId="0" applyNumberFormat="1" applyFont="1" applyFill="1" applyBorder="1" applyAlignment="1" applyProtection="1"/>
    <xf numFmtId="164" fontId="15" fillId="0" borderId="1" xfId="0" applyNumberFormat="1" applyFont="1" applyFill="1" applyBorder="1" applyAlignment="1" applyProtection="1">
      <alignment horizontal="center"/>
    </xf>
    <xf numFmtId="164" fontId="15" fillId="0" borderId="4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/>
    <xf numFmtId="0" fontId="15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center"/>
    </xf>
    <xf numFmtId="168" fontId="19" fillId="0" borderId="0" xfId="0" applyNumberFormat="1" applyFont="1" applyFill="1" applyBorder="1" applyAlignment="1" applyProtection="1"/>
    <xf numFmtId="164" fontId="20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/>
    <xf numFmtId="0" fontId="7" fillId="0" borderId="3" xfId="1" applyFont="1" applyFill="1" applyBorder="1"/>
    <xf numFmtId="0" fontId="7" fillId="0" borderId="3" xfId="0" applyFont="1" applyFill="1" applyBorder="1"/>
    <xf numFmtId="0" fontId="7" fillId="0" borderId="3" xfId="1" applyFont="1" applyFill="1" applyBorder="1" applyAlignment="1">
      <alignment horizontal="center"/>
    </xf>
    <xf numFmtId="49" fontId="20" fillId="0" borderId="3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7" fontId="0" fillId="0" borderId="3" xfId="0" applyNumberFormat="1" applyFill="1" applyBorder="1"/>
    <xf numFmtId="0" fontId="6" fillId="0" borderId="3" xfId="1" applyFont="1" applyFill="1" applyBorder="1"/>
    <xf numFmtId="0" fontId="21" fillId="0" borderId="3" xfId="0" applyFont="1" applyFill="1" applyBorder="1" applyAlignment="1">
      <alignment horizontal="center"/>
    </xf>
    <xf numFmtId="171" fontId="6" fillId="2" borderId="3" xfId="0" applyNumberFormat="1" applyFont="1" applyFill="1" applyBorder="1" applyAlignment="1" applyProtection="1">
      <alignment horizontal="left"/>
    </xf>
    <xf numFmtId="171" fontId="6" fillId="0" borderId="3" xfId="1" applyNumberFormat="1" applyFont="1" applyFill="1" applyBorder="1" applyAlignment="1">
      <alignment horizontal="center"/>
    </xf>
    <xf numFmtId="171" fontId="6" fillId="0" borderId="3" xfId="0" applyNumberFormat="1" applyFont="1" applyFill="1" applyBorder="1" applyAlignment="1" applyProtection="1">
      <alignment horizontal="left"/>
    </xf>
    <xf numFmtId="0" fontId="22" fillId="0" borderId="3" xfId="0" applyFont="1" applyFill="1" applyBorder="1" applyAlignment="1" applyProtection="1"/>
    <xf numFmtId="0" fontId="23" fillId="0" borderId="3" xfId="0" applyFont="1" applyFill="1" applyBorder="1"/>
    <xf numFmtId="0" fontId="0" fillId="0" borderId="3" xfId="0" applyFill="1" applyBorder="1"/>
    <xf numFmtId="166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/>
    <xf numFmtId="0" fontId="11" fillId="0" borderId="2" xfId="0" applyFont="1" applyFill="1" applyBorder="1" applyAlignment="1" applyProtection="1">
      <alignment horizontal="center"/>
    </xf>
    <xf numFmtId="3" fontId="11" fillId="0" borderId="2" xfId="0" applyNumberFormat="1" applyFont="1" applyFill="1" applyBorder="1" applyAlignment="1" applyProtection="1">
      <alignment horizontal="center"/>
    </xf>
    <xf numFmtId="4" fontId="11" fillId="0" borderId="2" xfId="0" applyNumberFormat="1" applyFont="1" applyFill="1" applyBorder="1" applyAlignment="1" applyProtection="1"/>
    <xf numFmtId="164" fontId="11" fillId="0" borderId="2" xfId="0" applyNumberFormat="1" applyFont="1" applyFill="1" applyBorder="1" applyAlignment="1" applyProtection="1"/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  <xf numFmtId="165" fontId="6" fillId="0" borderId="2" xfId="0" applyNumberFormat="1" applyFont="1" applyFill="1" applyBorder="1" applyAlignment="1" applyProtection="1"/>
    <xf numFmtId="0" fontId="0" fillId="0" borderId="3" xfId="0" applyFill="1" applyBorder="1" applyAlignment="1">
      <alignment horizontal="center"/>
    </xf>
    <xf numFmtId="171" fontId="0" fillId="0" borderId="3" xfId="0" applyNumberFormat="1" applyFill="1" applyBorder="1" applyAlignment="1">
      <alignment horizontal="center"/>
    </xf>
    <xf numFmtId="0" fontId="13" fillId="0" borderId="0" xfId="0" applyFont="1" applyFill="1" applyBorder="1" applyAlignment="1" applyProtection="1">
      <alignment wrapText="1"/>
    </xf>
    <xf numFmtId="169" fontId="1" fillId="0" borderId="1" xfId="0" applyNumberFormat="1" applyFont="1" applyFill="1" applyBorder="1" applyAlignment="1" applyProtection="1"/>
    <xf numFmtId="0" fontId="0" fillId="0" borderId="3" xfId="0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170" fontId="7" fillId="0" borderId="3" xfId="0" applyNumberFormat="1" applyFont="1" applyFill="1" applyBorder="1" applyAlignment="1" applyProtection="1"/>
    <xf numFmtId="165" fontId="25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/>
    <xf numFmtId="0" fontId="8" fillId="5" borderId="5" xfId="0" applyFont="1" applyFill="1" applyBorder="1" applyAlignment="1" applyProtection="1"/>
    <xf numFmtId="0" fontId="1" fillId="5" borderId="6" xfId="0" applyFont="1" applyFill="1" applyBorder="1" applyAlignment="1" applyProtection="1"/>
    <xf numFmtId="165" fontId="6" fillId="5" borderId="7" xfId="0" applyNumberFormat="1" applyFont="1" applyFill="1" applyBorder="1" applyAlignment="1" applyProtection="1"/>
    <xf numFmtId="0" fontId="1" fillId="5" borderId="0" xfId="0" applyFont="1" applyFill="1" applyBorder="1" applyAlignment="1" applyProtection="1"/>
    <xf numFmtId="165" fontId="6" fillId="5" borderId="1" xfId="0" applyNumberFormat="1" applyFont="1" applyFill="1" applyBorder="1" applyAlignment="1" applyProtection="1"/>
    <xf numFmtId="0" fontId="8" fillId="5" borderId="0" xfId="0" applyFont="1" applyFill="1" applyBorder="1" applyAlignment="1" applyProtection="1"/>
    <xf numFmtId="0" fontId="26" fillId="5" borderId="0" xfId="0" applyFont="1" applyFill="1" applyBorder="1" applyAlignment="1" applyProtection="1"/>
    <xf numFmtId="0" fontId="7" fillId="6" borderId="0" xfId="0" applyFont="1" applyFill="1" applyBorder="1" applyAlignment="1" applyProtection="1"/>
    <xf numFmtId="0" fontId="6" fillId="7" borderId="1" xfId="0" applyFont="1" applyFill="1" applyBorder="1" applyAlignment="1" applyProtection="1"/>
    <xf numFmtId="0" fontId="7" fillId="7" borderId="0" xfId="0" applyFont="1" applyFill="1" applyBorder="1" applyAlignment="1" applyProtection="1"/>
    <xf numFmtId="0" fontId="27" fillId="7" borderId="0" xfId="0" applyFont="1" applyFill="1" applyBorder="1" applyAlignment="1" applyProtection="1"/>
    <xf numFmtId="165" fontId="10" fillId="7" borderId="0" xfId="0" applyNumberFormat="1" applyFont="1" applyFill="1" applyBorder="1" applyAlignment="1" applyProtection="1"/>
    <xf numFmtId="165" fontId="6" fillId="7" borderId="1" xfId="0" applyNumberFormat="1" applyFont="1" applyFill="1" applyBorder="1" applyAlignment="1" applyProtection="1"/>
    <xf numFmtId="0" fontId="6" fillId="8" borderId="1" xfId="0" applyFont="1" applyFill="1" applyBorder="1" applyAlignment="1" applyProtection="1"/>
    <xf numFmtId="0" fontId="6" fillId="8" borderId="1" xfId="0" applyFont="1" applyFill="1" applyBorder="1" applyAlignment="1" applyProtection="1">
      <alignment wrapText="1"/>
    </xf>
    <xf numFmtId="0" fontId="6" fillId="8" borderId="1" xfId="0" applyFont="1" applyFill="1" applyBorder="1" applyAlignment="1" applyProtection="1">
      <alignment horizontal="center"/>
    </xf>
    <xf numFmtId="166" fontId="6" fillId="8" borderId="1" xfId="0" applyNumberFormat="1" applyFont="1" applyFill="1" applyBorder="1" applyAlignment="1" applyProtection="1"/>
    <xf numFmtId="165" fontId="6" fillId="8" borderId="1" xfId="0" applyNumberFormat="1" applyFont="1" applyFill="1" applyBorder="1" applyAlignment="1" applyProtection="1"/>
    <xf numFmtId="0" fontId="11" fillId="9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16" workbookViewId="0">
      <selection activeCell="E16" sqref="E1:E1048576"/>
    </sheetView>
  </sheetViews>
  <sheetFormatPr defaultRowHeight="14.25"/>
  <cols>
    <col min="1" max="1" width="35.25" customWidth="1"/>
    <col min="2" max="2" width="10.625" customWidth="1"/>
    <col min="3" max="3" width="19.375" customWidth="1"/>
    <col min="4" max="4" width="21.375" customWidth="1"/>
    <col min="5" max="1022" width="10.625" customWidth="1"/>
  </cols>
  <sheetData>
    <row r="1" spans="1:4" s="2" customFormat="1" ht="18.75">
      <c r="A1" s="1" t="s">
        <v>0</v>
      </c>
    </row>
    <row r="3" spans="1:4" s="4" customFormat="1" ht="15.75">
      <c r="A3" s="4" t="s">
        <v>1</v>
      </c>
      <c r="B3" s="4" t="s">
        <v>2</v>
      </c>
      <c r="C3" s="4" t="s">
        <v>3</v>
      </c>
      <c r="D3" s="4" t="s">
        <v>4</v>
      </c>
    </row>
    <row r="4" spans="1:4" s="2" customFormat="1" ht="12.75">
      <c r="A4" s="2" t="s">
        <v>5</v>
      </c>
      <c r="B4" s="2">
        <v>1</v>
      </c>
      <c r="C4" s="2" t="s">
        <v>6</v>
      </c>
    </row>
    <row r="5" spans="1:4" s="2" customFormat="1" ht="12.75">
      <c r="A5" s="2" t="s">
        <v>7</v>
      </c>
      <c r="B5" s="2">
        <v>1</v>
      </c>
      <c r="C5" s="2" t="s">
        <v>8</v>
      </c>
    </row>
    <row r="6" spans="1:4" s="2" customFormat="1" ht="12.75">
      <c r="A6" s="2" t="s">
        <v>9</v>
      </c>
      <c r="B6" s="2">
        <v>1</v>
      </c>
      <c r="C6" s="2" t="s">
        <v>8</v>
      </c>
    </row>
    <row r="7" spans="1:4" s="2" customFormat="1" ht="12.75">
      <c r="A7" s="2" t="s">
        <v>10</v>
      </c>
      <c r="B7" s="2">
        <v>1</v>
      </c>
      <c r="D7" s="2" t="s">
        <v>11</v>
      </c>
    </row>
    <row r="8" spans="1:4" s="2" customFormat="1" ht="12.75">
      <c r="A8" s="2" t="s">
        <v>12</v>
      </c>
      <c r="B8" s="2">
        <v>1</v>
      </c>
      <c r="D8" s="2" t="s">
        <v>13</v>
      </c>
    </row>
    <row r="9" spans="1:4" s="2" customFormat="1" ht="12.75">
      <c r="A9" s="2" t="s">
        <v>14</v>
      </c>
      <c r="B9" s="2">
        <v>1</v>
      </c>
      <c r="C9" s="2" t="s">
        <v>8</v>
      </c>
    </row>
    <row r="10" spans="1:4" s="2" customFormat="1" ht="12.75">
      <c r="A10" s="2" t="s">
        <v>15</v>
      </c>
      <c r="B10" s="2">
        <v>1</v>
      </c>
      <c r="D10" s="2" t="s">
        <v>16</v>
      </c>
    </row>
    <row r="11" spans="1:4" s="2" customFormat="1" ht="12.75">
      <c r="A11" s="2" t="s">
        <v>17</v>
      </c>
      <c r="B11" s="2">
        <v>1</v>
      </c>
      <c r="D11" s="2" t="s">
        <v>18</v>
      </c>
    </row>
    <row r="12" spans="1:4" s="2" customFormat="1" ht="12.75">
      <c r="A12" s="2" t="s">
        <v>19</v>
      </c>
      <c r="B12" s="2">
        <v>1</v>
      </c>
      <c r="D12" s="2" t="s">
        <v>20</v>
      </c>
    </row>
    <row r="13" spans="1:4" s="2" customFormat="1" ht="12.75">
      <c r="A13" s="2" t="s">
        <v>21</v>
      </c>
      <c r="B13" s="2">
        <v>3</v>
      </c>
      <c r="C13" s="2" t="s">
        <v>22</v>
      </c>
      <c r="D13" s="2" t="s">
        <v>23</v>
      </c>
    </row>
    <row r="14" spans="1:4" s="2" customFormat="1" ht="12.75">
      <c r="A14" s="2" t="s">
        <v>24</v>
      </c>
      <c r="B14" s="2">
        <v>2</v>
      </c>
      <c r="D14" s="2" t="s">
        <v>25</v>
      </c>
    </row>
    <row r="15" spans="1:4" s="2" customFormat="1" ht="12.75">
      <c r="A15" s="2" t="s">
        <v>26</v>
      </c>
      <c r="B15" s="2">
        <v>1</v>
      </c>
      <c r="D15" s="2" t="s">
        <v>27</v>
      </c>
    </row>
    <row r="16" spans="1:4" s="2" customFormat="1" ht="12.75">
      <c r="A16" s="2" t="s">
        <v>28</v>
      </c>
      <c r="B16" s="2">
        <v>4</v>
      </c>
      <c r="D16" s="2" t="s">
        <v>29</v>
      </c>
    </row>
    <row r="17" spans="1:4" s="2" customFormat="1" ht="12.75">
      <c r="A17" s="2" t="s">
        <v>30</v>
      </c>
      <c r="B17" s="2">
        <v>1</v>
      </c>
      <c r="D17" s="2" t="s">
        <v>31</v>
      </c>
    </row>
    <row r="18" spans="1:4" s="2" customFormat="1" ht="12.75">
      <c r="A18" s="2" t="s">
        <v>32</v>
      </c>
      <c r="B18" s="2">
        <v>5</v>
      </c>
      <c r="D18" s="2" t="s">
        <v>33</v>
      </c>
    </row>
    <row r="19" spans="1:4" s="2" customFormat="1" ht="12.75">
      <c r="A19" s="2" t="s">
        <v>34</v>
      </c>
      <c r="B19" s="2">
        <v>2</v>
      </c>
      <c r="D19" s="2" t="s">
        <v>35</v>
      </c>
    </row>
    <row r="20" spans="1:4" s="2" customFormat="1" ht="12.75">
      <c r="A20" s="2" t="s">
        <v>36</v>
      </c>
      <c r="B20" s="2">
        <v>2</v>
      </c>
      <c r="D20" s="2" t="s">
        <v>37</v>
      </c>
    </row>
    <row r="21" spans="1:4" s="2" customFormat="1" ht="12.75">
      <c r="A21" s="2" t="s">
        <v>38</v>
      </c>
      <c r="B21" s="2">
        <v>2</v>
      </c>
      <c r="D21" s="2" t="s">
        <v>39</v>
      </c>
    </row>
    <row r="22" spans="1:4" s="2" customFormat="1" ht="12.75">
      <c r="A22" s="2" t="s">
        <v>40</v>
      </c>
      <c r="B22" s="2">
        <v>2</v>
      </c>
      <c r="D22" s="2" t="s">
        <v>41</v>
      </c>
    </row>
    <row r="23" spans="1:4" s="2" customFormat="1" ht="12.75">
      <c r="A23" s="2" t="s">
        <v>42</v>
      </c>
      <c r="B23" s="2">
        <v>4</v>
      </c>
      <c r="D23" s="2" t="s">
        <v>43</v>
      </c>
    </row>
    <row r="24" spans="1:4" s="2" customFormat="1" ht="12.75">
      <c r="A24" s="2" t="s">
        <v>44</v>
      </c>
      <c r="B24" s="2">
        <v>1</v>
      </c>
      <c r="D24" s="2" t="s">
        <v>45</v>
      </c>
    </row>
    <row r="25" spans="1:4" s="2" customFormat="1" ht="12.75">
      <c r="A25" s="2" t="s">
        <v>46</v>
      </c>
      <c r="B25" s="2">
        <v>3</v>
      </c>
      <c r="D25" s="2" t="s">
        <v>47</v>
      </c>
    </row>
    <row r="26" spans="1:4" s="2" customFormat="1" ht="12.75">
      <c r="A26" s="2" t="s">
        <v>48</v>
      </c>
      <c r="B26" s="2">
        <v>1</v>
      </c>
      <c r="D26" s="2" t="s">
        <v>49</v>
      </c>
    </row>
    <row r="27" spans="1:4" s="2" customFormat="1" ht="12.75">
      <c r="A27" s="2" t="s">
        <v>50</v>
      </c>
      <c r="B27" s="2">
        <v>1</v>
      </c>
      <c r="D27" s="2" t="s">
        <v>51</v>
      </c>
    </row>
    <row r="28" spans="1:4" s="2" customFormat="1" ht="12.75">
      <c r="A28" s="2" t="s">
        <v>52</v>
      </c>
      <c r="B28" s="2">
        <v>1</v>
      </c>
      <c r="C28" s="2" t="s">
        <v>6</v>
      </c>
    </row>
    <row r="29" spans="1:4" s="2" customFormat="1" ht="12.75">
      <c r="A29" s="2" t="s">
        <v>53</v>
      </c>
      <c r="B29" s="2">
        <v>4</v>
      </c>
      <c r="D29" s="2" t="s">
        <v>54</v>
      </c>
    </row>
    <row r="30" spans="1:4" s="2" customFormat="1" ht="12.75">
      <c r="A30" s="2" t="s">
        <v>40</v>
      </c>
      <c r="B30" s="2">
        <v>2</v>
      </c>
      <c r="D30" s="2" t="s">
        <v>41</v>
      </c>
    </row>
    <row r="31" spans="1:4" s="2" customFormat="1" ht="12.75">
      <c r="A31" s="2" t="s">
        <v>55</v>
      </c>
      <c r="B31" s="2">
        <v>2</v>
      </c>
      <c r="D31" s="2" t="s">
        <v>43</v>
      </c>
    </row>
    <row r="32" spans="1:4" s="2" customFormat="1" ht="12.75">
      <c r="A32" s="2" t="s">
        <v>56</v>
      </c>
      <c r="B32" s="2">
        <v>2</v>
      </c>
      <c r="D32" s="2" t="s">
        <v>57</v>
      </c>
    </row>
    <row r="33" spans="1:4" s="2" customFormat="1" ht="12.75">
      <c r="A33" s="2" t="s">
        <v>58</v>
      </c>
      <c r="B33" s="2">
        <v>1</v>
      </c>
      <c r="D33" s="2" t="s">
        <v>59</v>
      </c>
    </row>
    <row r="34" spans="1:4" s="2" customFormat="1" ht="12.75">
      <c r="A34" s="2" t="s">
        <v>60</v>
      </c>
      <c r="B34" s="2">
        <v>1</v>
      </c>
      <c r="D34" s="2" t="s">
        <v>61</v>
      </c>
    </row>
    <row r="35" spans="1:4" s="2" customFormat="1" ht="12.75">
      <c r="A35" s="2" t="s">
        <v>53</v>
      </c>
      <c r="B35" s="2">
        <v>4</v>
      </c>
      <c r="D35" s="2" t="s">
        <v>54</v>
      </c>
    </row>
    <row r="36" spans="1:4" s="2" customFormat="1" ht="12.75">
      <c r="A36" s="2" t="s">
        <v>62</v>
      </c>
      <c r="B36" s="2">
        <v>1</v>
      </c>
      <c r="D36" s="2" t="s">
        <v>63</v>
      </c>
    </row>
    <row r="37" spans="1:4" s="2" customFormat="1" ht="12.75">
      <c r="A37" s="2" t="s">
        <v>64</v>
      </c>
      <c r="B37" s="2">
        <v>2</v>
      </c>
      <c r="D37" s="2" t="s">
        <v>65</v>
      </c>
    </row>
    <row r="38" spans="1:4" s="2" customFormat="1" ht="12.75">
      <c r="A38" s="2" t="s">
        <v>66</v>
      </c>
      <c r="B38" s="2">
        <v>1</v>
      </c>
      <c r="D38" s="2" t="s">
        <v>67</v>
      </c>
    </row>
    <row r="39" spans="1:4" s="2" customFormat="1" ht="12.75">
      <c r="A39" s="2" t="s">
        <v>32</v>
      </c>
      <c r="B39" s="2">
        <v>2</v>
      </c>
      <c r="D39" s="2" t="s">
        <v>33</v>
      </c>
    </row>
    <row r="40" spans="1:4" s="2" customFormat="1" ht="12.75">
      <c r="A40" s="2" t="s">
        <v>28</v>
      </c>
      <c r="B40" s="2">
        <v>6</v>
      </c>
      <c r="D40" s="2" t="s">
        <v>29</v>
      </c>
    </row>
    <row r="41" spans="1:4" s="2" customFormat="1" ht="12.75">
      <c r="A41" s="2" t="s">
        <v>68</v>
      </c>
      <c r="B41" s="2">
        <v>1</v>
      </c>
    </row>
    <row r="42" spans="1:4" s="2" customFormat="1" ht="12.75">
      <c r="A42" s="2" t="s">
        <v>69</v>
      </c>
      <c r="B42" s="2">
        <v>1</v>
      </c>
    </row>
    <row r="43" spans="1:4" s="2" customFormat="1" ht="12.75">
      <c r="A43" s="2" t="s">
        <v>70</v>
      </c>
      <c r="B43" s="2">
        <v>1</v>
      </c>
      <c r="D43" s="2" t="s">
        <v>71</v>
      </c>
    </row>
    <row r="44" spans="1:4" s="2" customFormat="1" ht="12.75">
      <c r="A44" s="2" t="s">
        <v>72</v>
      </c>
      <c r="B44" s="2">
        <v>1</v>
      </c>
    </row>
    <row r="46" spans="1:4" s="2" customFormat="1" ht="12.75">
      <c r="A46" s="2" t="s">
        <v>73</v>
      </c>
    </row>
    <row r="48" spans="1:4" s="2" customFormat="1" ht="15.75">
      <c r="A48" s="4" t="s">
        <v>74</v>
      </c>
    </row>
    <row r="49" spans="1:17" s="7" customFormat="1" ht="12.75">
      <c r="A49" s="5" t="s">
        <v>75</v>
      </c>
      <c r="B49" s="5">
        <v>1000</v>
      </c>
      <c r="C49" s="2" t="s">
        <v>76</v>
      </c>
      <c r="D49" s="5" t="s">
        <v>77</v>
      </c>
      <c r="E49" s="2"/>
      <c r="F49" s="2"/>
      <c r="G49" s="5" t="s">
        <v>78</v>
      </c>
      <c r="H49" s="5" t="s">
        <v>79</v>
      </c>
      <c r="K49" s="8"/>
      <c r="L49" s="5"/>
      <c r="M49" s="9"/>
      <c r="N49" s="2"/>
      <c r="O49" s="2"/>
      <c r="P49" s="2"/>
      <c r="Q49" s="2"/>
    </row>
    <row r="50" spans="1:17" s="7" customFormat="1" ht="12.75">
      <c r="A50" s="5" t="s">
        <v>80</v>
      </c>
      <c r="B50" s="5">
        <v>1000</v>
      </c>
      <c r="C50" s="2" t="s">
        <v>76</v>
      </c>
      <c r="D50" s="5" t="s">
        <v>81</v>
      </c>
      <c r="E50" s="2"/>
      <c r="F50" s="2"/>
      <c r="G50" s="5" t="s">
        <v>78</v>
      </c>
      <c r="H50" s="5" t="s">
        <v>82</v>
      </c>
      <c r="K50" s="8"/>
      <c r="L50" s="5"/>
      <c r="M50" s="9"/>
      <c r="N50" s="2"/>
      <c r="O50" s="2"/>
      <c r="P50" s="2"/>
      <c r="Q50" s="2"/>
    </row>
    <row r="51" spans="1:17" s="7" customFormat="1" ht="12.75">
      <c r="A51" s="5"/>
      <c r="B51" s="5">
        <v>1</v>
      </c>
      <c r="C51" s="2"/>
      <c r="D51" s="5" t="s">
        <v>83</v>
      </c>
      <c r="E51" s="2"/>
      <c r="F51" s="2"/>
      <c r="G51" s="5" t="s">
        <v>78</v>
      </c>
      <c r="H51" s="5" t="s">
        <v>84</v>
      </c>
      <c r="K51" s="8"/>
      <c r="L51" s="5"/>
      <c r="M51" s="9"/>
      <c r="N51" s="2"/>
      <c r="O51" s="2"/>
      <c r="P51" s="2"/>
      <c r="Q51" s="2"/>
    </row>
    <row r="52" spans="1:17" s="7" customFormat="1" ht="12.75">
      <c r="A52" s="5" t="s">
        <v>85</v>
      </c>
      <c r="B52" s="5">
        <v>2</v>
      </c>
      <c r="C52" s="2"/>
      <c r="D52" s="5" t="s">
        <v>86</v>
      </c>
      <c r="E52" s="2"/>
      <c r="F52" s="2"/>
      <c r="G52" s="5" t="s">
        <v>78</v>
      </c>
      <c r="H52" s="5" t="s">
        <v>87</v>
      </c>
      <c r="K52" s="8"/>
      <c r="L52" s="5"/>
      <c r="M52" s="9"/>
      <c r="N52" s="2"/>
      <c r="O52" s="2"/>
      <c r="P52" s="2"/>
      <c r="Q52" s="2"/>
    </row>
    <row r="53" spans="1:17" s="7" customFormat="1" ht="12.75">
      <c r="A53" s="5" t="s">
        <v>88</v>
      </c>
      <c r="B53" s="5">
        <v>1</v>
      </c>
      <c r="C53" s="2"/>
      <c r="D53" s="5" t="s">
        <v>89</v>
      </c>
      <c r="E53" s="2"/>
      <c r="F53" s="2"/>
      <c r="G53" s="5" t="s">
        <v>78</v>
      </c>
      <c r="H53" s="5" t="s">
        <v>90</v>
      </c>
      <c r="K53" s="8"/>
      <c r="L53" s="5"/>
      <c r="M53" s="9"/>
      <c r="N53" s="2"/>
      <c r="O53" s="2"/>
      <c r="P53" s="2"/>
      <c r="Q53" s="2"/>
    </row>
    <row r="54" spans="1:17" s="7" customFormat="1" ht="12.75">
      <c r="A54" s="5" t="s">
        <v>91</v>
      </c>
      <c r="B54" s="5">
        <v>2</v>
      </c>
      <c r="C54" s="2"/>
      <c r="D54" s="5" t="s">
        <v>92</v>
      </c>
      <c r="E54" s="2"/>
      <c r="F54" s="2"/>
      <c r="G54" s="5" t="s">
        <v>78</v>
      </c>
      <c r="H54" s="5" t="s">
        <v>93</v>
      </c>
      <c r="I54" s="5" t="s">
        <v>94</v>
      </c>
      <c r="J54" s="5" t="s">
        <v>95</v>
      </c>
      <c r="K54" s="8"/>
      <c r="L54" s="5"/>
      <c r="M54" s="9"/>
      <c r="N54" s="2"/>
      <c r="O54" s="2"/>
      <c r="P54" s="2"/>
      <c r="Q54" s="2"/>
    </row>
    <row r="55" spans="1:17" s="7" customFormat="1" ht="12.75">
      <c r="A55" s="5" t="s">
        <v>96</v>
      </c>
      <c r="B55" s="5">
        <v>1</v>
      </c>
      <c r="C55" s="2"/>
      <c r="D55" s="5" t="s">
        <v>97</v>
      </c>
      <c r="E55" s="2"/>
      <c r="F55" s="2"/>
      <c r="G55" s="5" t="s">
        <v>78</v>
      </c>
      <c r="H55" s="5" t="s">
        <v>98</v>
      </c>
      <c r="I55" s="5"/>
      <c r="J55" s="5"/>
      <c r="K55" s="8"/>
      <c r="L55" s="5"/>
      <c r="M55" s="9"/>
      <c r="N55" s="2"/>
      <c r="O55" s="2"/>
      <c r="P55" s="2"/>
      <c r="Q55" s="2"/>
    </row>
    <row r="56" spans="1:17" s="7" customFormat="1" ht="12.75">
      <c r="A56" s="5" t="s">
        <v>99</v>
      </c>
      <c r="B56" s="5">
        <v>960</v>
      </c>
      <c r="C56" s="2" t="s">
        <v>100</v>
      </c>
      <c r="D56" s="5" t="s">
        <v>101</v>
      </c>
      <c r="E56" s="2"/>
      <c r="F56" s="2"/>
      <c r="G56" s="5" t="s">
        <v>102</v>
      </c>
      <c r="H56" s="5" t="s">
        <v>103</v>
      </c>
      <c r="I56" s="5" t="s">
        <v>104</v>
      </c>
      <c r="J56" s="5" t="s">
        <v>105</v>
      </c>
      <c r="K56" s="8"/>
      <c r="L56" s="5"/>
      <c r="M56" s="9"/>
      <c r="N56" s="2"/>
      <c r="O56" s="2"/>
      <c r="P56" s="2"/>
      <c r="Q56" s="2"/>
    </row>
    <row r="58" spans="1:17" s="2" customFormat="1" ht="12.75"/>
    <row r="59" spans="1:17" s="2" customFormat="1" ht="12.75"/>
  </sheetData>
  <pageMargins left="0.1" right="0.1" top="0.39527777777777773" bottom="0.39527777777777773" header="0.1" footer="0.1"/>
  <pageSetup paperSize="0" fitToWidth="0" fitToHeight="0" orientation="portrait" cellComments="asDisplayed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workbookViewId="0"/>
  </sheetViews>
  <sheetFormatPr defaultRowHeight="12.75"/>
  <cols>
    <col min="1" max="1" width="10.625" style="14" customWidth="1"/>
    <col min="2" max="2" width="14.5" style="14" customWidth="1"/>
    <col min="3" max="3" width="32.375" style="29" customWidth="1"/>
    <col min="4" max="4" width="12.25" style="14" customWidth="1"/>
    <col min="5" max="5" width="15" style="14" customWidth="1"/>
    <col min="6" max="6" width="20.875" style="29" customWidth="1"/>
    <col min="7" max="7" width="17.625" style="14" customWidth="1"/>
    <col min="8" max="8" width="7.5" style="32" customWidth="1"/>
    <col min="9" max="9" width="5.5" style="14" customWidth="1"/>
    <col min="10" max="10" width="12.375" style="14" customWidth="1"/>
    <col min="11" max="11" width="10.125" style="14" customWidth="1"/>
    <col min="12" max="12" width="10.625" style="14" customWidth="1"/>
    <col min="13" max="14" width="10.625" style="32" customWidth="1"/>
    <col min="15" max="15" width="13.125" style="46" customWidth="1"/>
    <col min="16" max="16" width="52.75" style="14" customWidth="1"/>
    <col min="17" max="1024" width="10.625" style="14" customWidth="1"/>
  </cols>
  <sheetData>
    <row r="1" spans="1:1022" ht="18">
      <c r="A1" s="127" t="s">
        <v>106</v>
      </c>
      <c r="B1" s="127"/>
      <c r="C1" s="127"/>
      <c r="D1" s="127"/>
      <c r="E1" s="127"/>
      <c r="F1" s="11"/>
      <c r="G1" s="12"/>
      <c r="H1" s="12"/>
      <c r="I1" s="12"/>
      <c r="J1" s="12"/>
      <c r="K1" s="12"/>
      <c r="L1" s="12"/>
      <c r="M1" s="12"/>
      <c r="N1" s="13"/>
      <c r="O1" s="13"/>
      <c r="P1" s="12"/>
    </row>
    <row r="2" spans="1:1022" ht="14.25">
      <c r="A2" s="12" t="s">
        <v>107</v>
      </c>
      <c r="B2" s="12" t="s">
        <v>108</v>
      </c>
      <c r="C2" s="11" t="s">
        <v>109</v>
      </c>
      <c r="D2" s="12" t="s">
        <v>110</v>
      </c>
      <c r="E2" s="12" t="s">
        <v>111</v>
      </c>
      <c r="F2" s="11" t="s">
        <v>112</v>
      </c>
      <c r="G2" s="12" t="s">
        <v>113</v>
      </c>
      <c r="H2" s="12" t="s">
        <v>114</v>
      </c>
      <c r="I2" s="12" t="s">
        <v>115</v>
      </c>
      <c r="J2" s="12" t="s">
        <v>116</v>
      </c>
      <c r="K2" s="12" t="s">
        <v>117</v>
      </c>
      <c r="L2" s="12" t="s">
        <v>118</v>
      </c>
      <c r="M2" s="12" t="s">
        <v>119</v>
      </c>
      <c r="N2" s="13" t="s">
        <v>120</v>
      </c>
      <c r="O2" s="13" t="s">
        <v>121</v>
      </c>
      <c r="P2" s="12" t="s">
        <v>3</v>
      </c>
      <c r="Q2" s="14" t="s">
        <v>122</v>
      </c>
    </row>
    <row r="3" spans="1:1022" ht="14.25">
      <c r="A3" s="12"/>
      <c r="B3" s="12"/>
      <c r="C3" s="11"/>
      <c r="D3" s="12"/>
      <c r="E3" s="12"/>
      <c r="F3" s="11"/>
      <c r="G3" s="12"/>
      <c r="H3" s="12"/>
      <c r="I3" s="12"/>
      <c r="J3" s="12"/>
      <c r="K3" s="12"/>
      <c r="L3" s="12">
        <v>500</v>
      </c>
      <c r="M3" s="12"/>
      <c r="N3" s="13"/>
      <c r="O3" s="13"/>
      <c r="P3" s="12"/>
    </row>
    <row r="4" spans="1:1022" ht="25.5">
      <c r="A4" s="15" t="s">
        <v>123</v>
      </c>
      <c r="B4" s="15" t="s">
        <v>124</v>
      </c>
      <c r="C4" s="16" t="s">
        <v>125</v>
      </c>
      <c r="D4" s="15"/>
      <c r="E4" s="15"/>
      <c r="F4" s="17" t="s">
        <v>126</v>
      </c>
      <c r="G4" s="15"/>
      <c r="H4" s="15">
        <v>1</v>
      </c>
      <c r="I4" s="15" t="s">
        <v>127</v>
      </c>
      <c r="J4" s="18">
        <v>4.01</v>
      </c>
      <c r="K4" s="19">
        <f t="shared" ref="K4:K9" si="0">SUM(J4*H4)</f>
        <v>4.01</v>
      </c>
      <c r="L4" s="20">
        <f t="shared" ref="L4:L9" si="1">($L$3*H4)</f>
        <v>500</v>
      </c>
      <c r="M4" s="21"/>
      <c r="N4" s="22"/>
      <c r="O4" s="22"/>
      <c r="P4" s="21"/>
    </row>
    <row r="5" spans="1:1022" ht="14.25">
      <c r="A5" s="15" t="s">
        <v>123</v>
      </c>
      <c r="B5" s="15" t="s">
        <v>128</v>
      </c>
      <c r="C5" s="17" t="s">
        <v>129</v>
      </c>
      <c r="D5" s="23"/>
      <c r="E5" s="23"/>
      <c r="F5" s="17" t="s">
        <v>126</v>
      </c>
      <c r="G5" s="23"/>
      <c r="H5" s="24">
        <v>1</v>
      </c>
      <c r="I5" s="15" t="s">
        <v>127</v>
      </c>
      <c r="J5" s="18">
        <v>0.34</v>
      </c>
      <c r="K5" s="19">
        <f t="shared" si="0"/>
        <v>0.34</v>
      </c>
      <c r="L5" s="20">
        <f t="shared" si="1"/>
        <v>500</v>
      </c>
      <c r="M5" s="24"/>
      <c r="N5" s="24"/>
      <c r="O5" s="25"/>
      <c r="P5" s="21"/>
    </row>
    <row r="6" spans="1:1022" ht="14.25">
      <c r="A6" s="15" t="s">
        <v>123</v>
      </c>
      <c r="B6" s="15" t="s">
        <v>130</v>
      </c>
      <c r="C6" s="17" t="s">
        <v>131</v>
      </c>
      <c r="D6" s="23"/>
      <c r="E6" s="23"/>
      <c r="F6" s="17" t="s">
        <v>126</v>
      </c>
      <c r="G6" s="23"/>
      <c r="H6" s="24">
        <v>1</v>
      </c>
      <c r="I6" s="15" t="s">
        <v>127</v>
      </c>
      <c r="J6" s="18">
        <v>2.34</v>
      </c>
      <c r="K6" s="19">
        <f t="shared" si="0"/>
        <v>2.34</v>
      </c>
      <c r="L6" s="20">
        <f t="shared" si="1"/>
        <v>500</v>
      </c>
      <c r="M6" s="24"/>
      <c r="N6" s="24"/>
      <c r="O6" s="25"/>
      <c r="P6" s="21"/>
    </row>
    <row r="7" spans="1:1022" ht="14.25">
      <c r="A7" s="15" t="s">
        <v>123</v>
      </c>
      <c r="B7" s="15" t="s">
        <v>11</v>
      </c>
      <c r="C7" s="17" t="s">
        <v>132</v>
      </c>
      <c r="D7" s="23"/>
      <c r="E7" s="23"/>
      <c r="F7" s="17" t="s">
        <v>126</v>
      </c>
      <c r="G7" s="23"/>
      <c r="H7" s="24">
        <v>1</v>
      </c>
      <c r="I7" s="15" t="s">
        <v>127</v>
      </c>
      <c r="J7" s="18">
        <v>0.02</v>
      </c>
      <c r="K7" s="19">
        <f t="shared" si="0"/>
        <v>0.02</v>
      </c>
      <c r="L7" s="20">
        <f t="shared" si="1"/>
        <v>500</v>
      </c>
      <c r="M7" s="24"/>
      <c r="N7" s="24"/>
      <c r="O7" s="25"/>
      <c r="P7" s="21"/>
    </row>
    <row r="8" spans="1:1022" ht="25.5">
      <c r="A8" s="15" t="s">
        <v>123</v>
      </c>
      <c r="B8" s="15" t="s">
        <v>133</v>
      </c>
      <c r="C8" s="17" t="s">
        <v>134</v>
      </c>
      <c r="D8" s="23"/>
      <c r="E8" s="23"/>
      <c r="F8" s="17" t="s">
        <v>126</v>
      </c>
      <c r="G8" s="23"/>
      <c r="H8" s="24">
        <v>1</v>
      </c>
      <c r="I8" s="15" t="s">
        <v>127</v>
      </c>
      <c r="J8" s="18">
        <v>2.88</v>
      </c>
      <c r="K8" s="19">
        <f t="shared" si="0"/>
        <v>2.88</v>
      </c>
      <c r="L8" s="20">
        <f t="shared" si="1"/>
        <v>500</v>
      </c>
      <c r="M8" s="24"/>
      <c r="N8" s="24"/>
      <c r="O8" s="25"/>
      <c r="P8" s="21" t="s">
        <v>135</v>
      </c>
    </row>
    <row r="9" spans="1:1022" ht="14.25">
      <c r="A9" s="15" t="s">
        <v>123</v>
      </c>
      <c r="B9" s="26" t="s">
        <v>61</v>
      </c>
      <c r="C9" s="27" t="s">
        <v>60</v>
      </c>
      <c r="D9" s="23"/>
      <c r="E9" s="23"/>
      <c r="F9" s="17" t="s">
        <v>126</v>
      </c>
      <c r="G9" s="23"/>
      <c r="H9" s="24">
        <v>1</v>
      </c>
      <c r="I9" s="15" t="s">
        <v>127</v>
      </c>
      <c r="J9" s="18">
        <v>1.1200000000000001</v>
      </c>
      <c r="K9" s="19">
        <f t="shared" si="0"/>
        <v>1.1200000000000001</v>
      </c>
      <c r="L9" s="20">
        <f t="shared" si="1"/>
        <v>500</v>
      </c>
      <c r="M9" s="24"/>
      <c r="N9" s="24"/>
      <c r="O9" s="25"/>
      <c r="P9" s="21"/>
    </row>
    <row r="10" spans="1:1022" ht="14.25">
      <c r="A10" s="15"/>
      <c r="B10" s="26"/>
      <c r="C10" s="27"/>
      <c r="D10" s="23"/>
      <c r="E10" s="23"/>
      <c r="F10" s="17"/>
      <c r="G10" s="23"/>
      <c r="H10" s="24"/>
      <c r="I10" s="15"/>
      <c r="J10" s="18"/>
      <c r="K10" s="19"/>
      <c r="L10" s="20"/>
      <c r="M10" s="24"/>
      <c r="N10" s="24"/>
      <c r="O10" s="25"/>
      <c r="P10" s="21"/>
    </row>
    <row r="11" spans="1:1022" ht="14.25">
      <c r="A11" s="15" t="s">
        <v>136</v>
      </c>
      <c r="B11" s="5" t="s">
        <v>137</v>
      </c>
      <c r="C11" s="28" t="s">
        <v>138</v>
      </c>
      <c r="D11" s="5" t="s">
        <v>139</v>
      </c>
      <c r="E11" s="15"/>
      <c r="F11" s="29" t="s">
        <v>140</v>
      </c>
      <c r="G11" s="5" t="s">
        <v>141</v>
      </c>
      <c r="H11" s="30">
        <v>1</v>
      </c>
      <c r="I11" s="15" t="s">
        <v>127</v>
      </c>
      <c r="J11" s="31">
        <v>0.52600000000000002</v>
      </c>
      <c r="K11" s="19">
        <f>SUM(J11*H11)</f>
        <v>0.52600000000000002</v>
      </c>
      <c r="L11" s="20">
        <f>($L$3*H11)</f>
        <v>500</v>
      </c>
      <c r="M11" s="24" t="s">
        <v>142</v>
      </c>
      <c r="N11" s="25">
        <v>42471</v>
      </c>
      <c r="O11" s="25">
        <v>42480</v>
      </c>
      <c r="P11" s="23"/>
    </row>
    <row r="12" spans="1:1022" ht="14.25">
      <c r="A12" s="15" t="s">
        <v>136</v>
      </c>
      <c r="B12" s="15" t="s">
        <v>143</v>
      </c>
      <c r="C12" s="17" t="s">
        <v>144</v>
      </c>
      <c r="D12" s="15" t="s">
        <v>139</v>
      </c>
      <c r="E12" s="15"/>
      <c r="F12" s="17" t="s">
        <v>140</v>
      </c>
      <c r="G12" s="15" t="s">
        <v>145</v>
      </c>
      <c r="H12" s="15">
        <v>9</v>
      </c>
      <c r="I12" s="15" t="s">
        <v>127</v>
      </c>
      <c r="J12" s="19">
        <v>0.13</v>
      </c>
      <c r="K12" s="19">
        <f>SUM(J12*H12)</f>
        <v>1.17</v>
      </c>
      <c r="L12" s="20">
        <f>($L$3*H12)</f>
        <v>4500</v>
      </c>
      <c r="M12" s="32" t="s">
        <v>142</v>
      </c>
      <c r="N12" s="25">
        <v>42471</v>
      </c>
      <c r="O12" s="25">
        <v>42480</v>
      </c>
      <c r="P12" s="23"/>
    </row>
    <row r="13" spans="1:1022" ht="14.25">
      <c r="A13" s="33" t="s">
        <v>136</v>
      </c>
      <c r="B13" s="33" t="s">
        <v>146</v>
      </c>
      <c r="C13" s="16" t="s">
        <v>147</v>
      </c>
      <c r="D13" s="33" t="s">
        <v>139</v>
      </c>
      <c r="E13" s="34" t="s">
        <v>148</v>
      </c>
      <c r="F13" s="16" t="s">
        <v>140</v>
      </c>
      <c r="G13" s="33" t="s">
        <v>149</v>
      </c>
      <c r="H13" s="33">
        <v>4</v>
      </c>
      <c r="I13" s="33" t="s">
        <v>127</v>
      </c>
      <c r="J13" s="35">
        <v>8.1089999999999995E-2</v>
      </c>
      <c r="K13" s="19">
        <f>SUM(J13*H13)</f>
        <v>0.32435999999999998</v>
      </c>
      <c r="L13" s="20">
        <f>($L$3*H13)</f>
        <v>2000</v>
      </c>
      <c r="M13" s="24"/>
      <c r="N13" s="25"/>
      <c r="O13" s="25" t="s">
        <v>150</v>
      </c>
      <c r="P13" s="36" t="s">
        <v>151</v>
      </c>
    </row>
    <row r="14" spans="1:1022" ht="14.25">
      <c r="A14" s="37" t="s">
        <v>136</v>
      </c>
      <c r="B14" s="37" t="s">
        <v>152</v>
      </c>
      <c r="C14" s="17" t="s">
        <v>153</v>
      </c>
      <c r="D14" s="15" t="s">
        <v>154</v>
      </c>
      <c r="E14" s="15" t="s">
        <v>155</v>
      </c>
      <c r="F14" s="15" t="s">
        <v>154</v>
      </c>
      <c r="G14" s="15" t="s">
        <v>155</v>
      </c>
      <c r="H14" s="38">
        <v>150</v>
      </c>
      <c r="I14" s="37" t="s">
        <v>76</v>
      </c>
      <c r="J14" s="39">
        <f>82.7/304180</f>
        <v>2.7187849299756722E-4</v>
      </c>
      <c r="K14" s="40">
        <f>H14*J14</f>
        <v>4.0781773949635086E-2</v>
      </c>
      <c r="L14" s="20">
        <f>($L$3*H14)</f>
        <v>75000</v>
      </c>
      <c r="M14" s="41" t="s">
        <v>156</v>
      </c>
      <c r="N14" s="41">
        <v>42467</v>
      </c>
      <c r="O14" s="41">
        <v>42481</v>
      </c>
      <c r="P14" s="42" t="s">
        <v>157</v>
      </c>
      <c r="R14" s="8"/>
      <c r="S14" s="7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</row>
    <row r="15" spans="1:1022" ht="14.25">
      <c r="A15" s="15"/>
      <c r="B15" s="15"/>
      <c r="C15" s="17"/>
      <c r="D15" s="15"/>
      <c r="E15" s="15"/>
      <c r="F15" s="15"/>
      <c r="G15" s="15"/>
      <c r="H15" s="15"/>
      <c r="I15" s="15"/>
      <c r="J15" s="19"/>
      <c r="K15" s="43"/>
      <c r="L15" s="20"/>
      <c r="M15" s="24"/>
      <c r="N15" s="24"/>
      <c r="O15" s="25"/>
      <c r="P15" s="23"/>
    </row>
    <row r="16" spans="1:1022" ht="38.25">
      <c r="A16" s="15" t="s">
        <v>136</v>
      </c>
      <c r="B16" s="15" t="s">
        <v>158</v>
      </c>
      <c r="C16" s="17" t="s">
        <v>159</v>
      </c>
      <c r="D16" s="15"/>
      <c r="E16" s="15"/>
      <c r="F16" s="17" t="s">
        <v>160</v>
      </c>
      <c r="G16" s="15" t="s">
        <v>161</v>
      </c>
      <c r="H16" s="15">
        <v>1</v>
      </c>
      <c r="I16" s="15" t="s">
        <v>127</v>
      </c>
      <c r="J16" s="19">
        <v>1.45</v>
      </c>
      <c r="K16" s="19">
        <f>SUM(J16*H16)</f>
        <v>1.45</v>
      </c>
      <c r="L16" s="20">
        <f>($L$3*H16)</f>
        <v>500</v>
      </c>
      <c r="M16" s="44" t="s">
        <v>162</v>
      </c>
      <c r="N16" s="25">
        <v>42476</v>
      </c>
      <c r="O16" s="25">
        <v>42482</v>
      </c>
      <c r="P16" s="23" t="s">
        <v>163</v>
      </c>
    </row>
    <row r="17" spans="1:18" ht="14.25">
      <c r="A17" s="15"/>
      <c r="B17" s="15"/>
      <c r="C17" s="17"/>
      <c r="D17" s="15"/>
      <c r="E17" s="15"/>
      <c r="F17" s="17"/>
      <c r="G17" s="15"/>
      <c r="H17" s="15"/>
      <c r="I17" s="15"/>
      <c r="J17" s="19"/>
      <c r="K17" s="19"/>
      <c r="L17" s="20"/>
      <c r="M17" s="24"/>
      <c r="N17" s="24"/>
      <c r="O17" s="25"/>
      <c r="P17" s="23"/>
    </row>
    <row r="18" spans="1:18" ht="14.25">
      <c r="A18" s="23" t="s">
        <v>164</v>
      </c>
      <c r="B18" s="23" t="s">
        <v>13</v>
      </c>
      <c r="C18" s="45" t="s">
        <v>12</v>
      </c>
      <c r="D18" s="23"/>
      <c r="E18" s="23"/>
      <c r="F18" s="17" t="s">
        <v>165</v>
      </c>
      <c r="G18" s="23"/>
      <c r="H18" s="24">
        <v>1</v>
      </c>
      <c r="I18" s="23" t="s">
        <v>127</v>
      </c>
      <c r="J18" s="18">
        <v>4.99</v>
      </c>
      <c r="K18" s="19">
        <f>SUM(J18*H18)</f>
        <v>4.99</v>
      </c>
      <c r="L18" s="20">
        <f>($L$3*H18)</f>
        <v>500</v>
      </c>
      <c r="M18" s="32" t="s">
        <v>166</v>
      </c>
      <c r="N18" s="46">
        <v>42100</v>
      </c>
      <c r="O18" s="46">
        <v>42487</v>
      </c>
      <c r="P18" s="47" t="s">
        <v>167</v>
      </c>
      <c r="Q18" s="7"/>
      <c r="R18" s="7"/>
    </row>
    <row r="19" spans="1:18" ht="14.25">
      <c r="A19" s="23"/>
      <c r="B19" s="26"/>
      <c r="C19" s="27"/>
      <c r="D19" s="23"/>
      <c r="E19" s="23"/>
      <c r="F19" s="45"/>
      <c r="G19" s="23"/>
      <c r="H19" s="24"/>
      <c r="I19" s="23"/>
      <c r="J19" s="18"/>
      <c r="K19" s="19"/>
      <c r="L19" s="20"/>
      <c r="P19" s="23"/>
    </row>
    <row r="20" spans="1:18" s="57" customFormat="1" ht="25.5">
      <c r="A20" s="48" t="s">
        <v>136</v>
      </c>
      <c r="B20" s="48" t="s">
        <v>168</v>
      </c>
      <c r="C20" s="49" t="s">
        <v>169</v>
      </c>
      <c r="D20" s="48"/>
      <c r="E20" s="48"/>
      <c r="F20" s="49" t="s">
        <v>170</v>
      </c>
      <c r="G20" s="48" t="s">
        <v>171</v>
      </c>
      <c r="H20" s="50">
        <v>0</v>
      </c>
      <c r="I20" s="48" t="s">
        <v>76</v>
      </c>
      <c r="J20" s="51">
        <f>(17.92/1219.2)</f>
        <v>1.4698162729658794E-2</v>
      </c>
      <c r="K20" s="52">
        <f>SUM(J20*H20)</f>
        <v>0</v>
      </c>
      <c r="L20" s="53">
        <f>($L$3*H20)</f>
        <v>0</v>
      </c>
      <c r="M20" s="54"/>
      <c r="N20" s="54"/>
      <c r="O20" s="55"/>
      <c r="P20" s="56"/>
    </row>
    <row r="21" spans="1:18" s="57" customFormat="1" ht="38.25">
      <c r="A21" s="48" t="s">
        <v>136</v>
      </c>
      <c r="B21" s="48" t="s">
        <v>172</v>
      </c>
      <c r="C21" s="49" t="s">
        <v>173</v>
      </c>
      <c r="D21" s="48"/>
      <c r="E21" s="48"/>
      <c r="F21" s="49" t="s">
        <v>170</v>
      </c>
      <c r="G21" s="48" t="s">
        <v>174</v>
      </c>
      <c r="H21" s="50">
        <v>0</v>
      </c>
      <c r="I21" s="48" t="s">
        <v>76</v>
      </c>
      <c r="J21" s="51">
        <f>(32.48/1219.2)</f>
        <v>2.6640419947506558E-2</v>
      </c>
      <c r="K21" s="52">
        <f>SUM(J21*H21)</f>
        <v>0</v>
      </c>
      <c r="L21" s="53">
        <f>($L$3*H21)</f>
        <v>0</v>
      </c>
      <c r="M21" s="54"/>
      <c r="N21" s="54"/>
      <c r="O21" s="55"/>
      <c r="P21" s="56" t="s">
        <v>175</v>
      </c>
    </row>
    <row r="22" spans="1:18" ht="14.25">
      <c r="A22" s="15"/>
      <c r="B22" s="15"/>
      <c r="C22" s="17"/>
      <c r="D22" s="15"/>
      <c r="E22" s="15"/>
      <c r="F22" s="17"/>
      <c r="G22" s="15"/>
      <c r="H22" s="30"/>
      <c r="I22" s="15"/>
      <c r="J22" s="43"/>
      <c r="K22" s="19"/>
      <c r="L22" s="20"/>
      <c r="P22" s="23"/>
    </row>
    <row r="23" spans="1:18" ht="25.5">
      <c r="A23" s="15" t="s">
        <v>136</v>
      </c>
      <c r="B23" s="15" t="s">
        <v>176</v>
      </c>
      <c r="C23" s="17" t="s">
        <v>177</v>
      </c>
      <c r="D23" s="15"/>
      <c r="E23" s="15"/>
      <c r="F23" s="17"/>
      <c r="G23" s="15"/>
      <c r="H23" s="30">
        <v>80</v>
      </c>
      <c r="I23" s="15" t="s">
        <v>76</v>
      </c>
      <c r="J23" s="43">
        <f>22.08/1219.02</f>
        <v>1.8112910370625582E-2</v>
      </c>
      <c r="K23" s="43">
        <f>H23*J23</f>
        <v>1.4490328296500465</v>
      </c>
      <c r="L23" s="20"/>
      <c r="P23" s="23"/>
    </row>
    <row r="24" spans="1:18" ht="25.5">
      <c r="A24" s="21" t="s">
        <v>136</v>
      </c>
      <c r="B24" s="15" t="s">
        <v>178</v>
      </c>
      <c r="C24" s="16" t="s">
        <v>179</v>
      </c>
      <c r="D24" s="15"/>
      <c r="E24" s="15"/>
      <c r="F24" s="17" t="s">
        <v>180</v>
      </c>
      <c r="G24" s="15"/>
      <c r="H24" s="30">
        <v>1</v>
      </c>
      <c r="I24" s="15" t="s">
        <v>127</v>
      </c>
      <c r="J24" s="19">
        <v>6.54</v>
      </c>
      <c r="K24" s="43">
        <f>H24*J24</f>
        <v>6.54</v>
      </c>
      <c r="L24" s="20">
        <f>($L$3*H24)</f>
        <v>500</v>
      </c>
      <c r="M24" s="32" t="s">
        <v>181</v>
      </c>
      <c r="N24" s="58">
        <v>42474</v>
      </c>
      <c r="O24" s="59">
        <v>42494</v>
      </c>
      <c r="P24" s="60" t="s">
        <v>182</v>
      </c>
    </row>
    <row r="25" spans="1:18" ht="14.25">
      <c r="A25" s="21"/>
      <c r="B25" s="15"/>
      <c r="C25" s="17"/>
      <c r="D25" s="15"/>
      <c r="E25" s="15"/>
      <c r="F25" s="17"/>
      <c r="G25" s="15"/>
      <c r="H25" s="30"/>
      <c r="I25" s="15"/>
      <c r="J25" s="19"/>
      <c r="K25" s="43"/>
      <c r="L25" s="20"/>
      <c r="P25" s="23"/>
    </row>
    <row r="26" spans="1:18" ht="25.5">
      <c r="A26" s="21" t="s">
        <v>183</v>
      </c>
      <c r="B26" s="21" t="s">
        <v>184</v>
      </c>
      <c r="C26" s="61" t="s">
        <v>185</v>
      </c>
      <c r="D26" s="21"/>
      <c r="E26" s="21"/>
      <c r="F26" s="61" t="s">
        <v>186</v>
      </c>
      <c r="G26" s="21" t="s">
        <v>184</v>
      </c>
      <c r="H26" s="21">
        <v>1</v>
      </c>
      <c r="I26" s="21" t="s">
        <v>127</v>
      </c>
      <c r="J26" s="62">
        <v>23</v>
      </c>
      <c r="K26" s="19">
        <f>SUM(J26*H26)</f>
        <v>23</v>
      </c>
      <c r="L26" s="20">
        <f>($L$3*H26)</f>
        <v>500</v>
      </c>
      <c r="M26" s="32" t="s">
        <v>187</v>
      </c>
      <c r="N26" s="46">
        <v>42467</v>
      </c>
      <c r="O26" s="46">
        <v>42494</v>
      </c>
      <c r="P26" s="63" t="s">
        <v>188</v>
      </c>
    </row>
    <row r="27" spans="1:18" ht="14.25">
      <c r="A27" s="21"/>
      <c r="B27" s="21"/>
      <c r="C27" s="61"/>
      <c r="D27" s="21"/>
      <c r="E27" s="21"/>
      <c r="F27" s="61"/>
      <c r="G27" s="21"/>
      <c r="H27" s="21"/>
      <c r="I27" s="21"/>
      <c r="J27" s="62"/>
      <c r="K27" s="19"/>
      <c r="L27" s="20"/>
      <c r="P27" s="23"/>
    </row>
    <row r="28" spans="1:18" ht="14.25">
      <c r="A28" s="15" t="s">
        <v>136</v>
      </c>
      <c r="B28" s="15" t="s">
        <v>189</v>
      </c>
      <c r="C28" s="17" t="s">
        <v>190</v>
      </c>
      <c r="D28" s="15"/>
      <c r="E28" s="15"/>
      <c r="F28" s="17" t="s">
        <v>191</v>
      </c>
      <c r="G28" s="15" t="s">
        <v>192</v>
      </c>
      <c r="H28" s="15">
        <v>1</v>
      </c>
      <c r="I28" s="15" t="s">
        <v>127</v>
      </c>
      <c r="J28" s="19">
        <v>7.5</v>
      </c>
      <c r="K28" s="19">
        <f>SUM(J28*H28)</f>
        <v>7.5</v>
      </c>
      <c r="L28" s="20">
        <f>($L$3*H28)</f>
        <v>500</v>
      </c>
      <c r="O28" s="46" t="s">
        <v>193</v>
      </c>
      <c r="P28" s="36" t="s">
        <v>194</v>
      </c>
    </row>
    <row r="29" spans="1:18" ht="14.25">
      <c r="A29" s="15"/>
      <c r="B29" s="15"/>
      <c r="C29" s="17"/>
      <c r="D29" s="15"/>
      <c r="E29" s="15"/>
      <c r="F29" s="17"/>
      <c r="G29" s="15"/>
      <c r="H29" s="15"/>
      <c r="I29" s="15"/>
      <c r="J29" s="19"/>
      <c r="K29" s="19"/>
      <c r="L29" s="20"/>
      <c r="M29" s="24"/>
      <c r="N29" s="24"/>
      <c r="O29" s="25"/>
      <c r="P29" s="23"/>
    </row>
    <row r="30" spans="1:18" ht="14.25">
      <c r="A30" s="14" t="s">
        <v>183</v>
      </c>
      <c r="B30" s="14" t="s">
        <v>27</v>
      </c>
      <c r="C30" s="29" t="s">
        <v>26</v>
      </c>
      <c r="F30" s="29" t="s">
        <v>195</v>
      </c>
      <c r="H30" s="32">
        <v>1</v>
      </c>
      <c r="I30" s="14" t="s">
        <v>127</v>
      </c>
      <c r="J30" s="3">
        <v>1.7999999999999999E-2</v>
      </c>
      <c r="K30" s="10">
        <f t="shared" ref="K30:K48" si="2">SUM(J30*H30)</f>
        <v>1.7999999999999999E-2</v>
      </c>
      <c r="L30" s="64">
        <f t="shared" ref="L30:L48" si="3">($L$3*H30)</f>
        <v>500</v>
      </c>
      <c r="M30" s="32" t="s">
        <v>196</v>
      </c>
      <c r="N30" s="46">
        <v>42465</v>
      </c>
      <c r="O30" s="46">
        <v>42472</v>
      </c>
      <c r="P30" s="65" t="s">
        <v>157</v>
      </c>
    </row>
    <row r="31" spans="1:18" s="69" customFormat="1">
      <c r="A31" s="66" t="s">
        <v>183</v>
      </c>
      <c r="B31" s="66" t="s">
        <v>197</v>
      </c>
      <c r="C31" s="67" t="s">
        <v>198</v>
      </c>
      <c r="D31" s="66"/>
      <c r="E31" s="66"/>
      <c r="F31" s="67" t="s">
        <v>195</v>
      </c>
      <c r="G31" s="14" t="s">
        <v>199</v>
      </c>
      <c r="H31" s="66">
        <v>2</v>
      </c>
      <c r="I31" s="66" t="s">
        <v>127</v>
      </c>
      <c r="J31" s="68">
        <v>8.8200000000000001E-2</v>
      </c>
      <c r="K31" s="10">
        <f t="shared" si="2"/>
        <v>0.1764</v>
      </c>
      <c r="L31" s="64">
        <f t="shared" si="3"/>
        <v>1000</v>
      </c>
      <c r="M31" s="32" t="s">
        <v>196</v>
      </c>
      <c r="N31" s="46">
        <v>42465</v>
      </c>
      <c r="O31" s="46">
        <v>42472</v>
      </c>
      <c r="P31" s="65" t="s">
        <v>157</v>
      </c>
    </row>
    <row r="32" spans="1:18" s="69" customFormat="1">
      <c r="A32" s="14" t="s">
        <v>183</v>
      </c>
      <c r="B32" s="5" t="s">
        <v>29</v>
      </c>
      <c r="C32" s="28" t="s">
        <v>200</v>
      </c>
      <c r="D32" s="14"/>
      <c r="E32" s="14"/>
      <c r="F32" s="29" t="s">
        <v>195</v>
      </c>
      <c r="G32" s="14"/>
      <c r="H32" s="32">
        <v>9</v>
      </c>
      <c r="I32" s="14" t="s">
        <v>127</v>
      </c>
      <c r="J32" s="3">
        <v>1.6E-2</v>
      </c>
      <c r="K32" s="10">
        <f t="shared" si="2"/>
        <v>0.14400000000000002</v>
      </c>
      <c r="L32" s="64">
        <f t="shared" si="3"/>
        <v>4500</v>
      </c>
      <c r="M32" s="32" t="s">
        <v>196</v>
      </c>
      <c r="N32" s="46">
        <v>42465</v>
      </c>
      <c r="O32" s="46">
        <v>42472</v>
      </c>
      <c r="P32" s="65" t="s">
        <v>157</v>
      </c>
    </row>
    <row r="33" spans="1:16" s="69" customFormat="1">
      <c r="A33" s="14" t="s">
        <v>183</v>
      </c>
      <c r="B33" s="5" t="s">
        <v>33</v>
      </c>
      <c r="C33" s="28" t="s">
        <v>201</v>
      </c>
      <c r="D33" s="14"/>
      <c r="E33" s="14"/>
      <c r="F33" s="29" t="s">
        <v>195</v>
      </c>
      <c r="G33" s="14"/>
      <c r="H33" s="32">
        <v>5</v>
      </c>
      <c r="I33" s="14" t="s">
        <v>127</v>
      </c>
      <c r="J33" s="3">
        <v>1.6E-2</v>
      </c>
      <c r="K33" s="10">
        <f t="shared" si="2"/>
        <v>0.08</v>
      </c>
      <c r="L33" s="64">
        <f t="shared" si="3"/>
        <v>2500</v>
      </c>
      <c r="M33" s="32" t="s">
        <v>196</v>
      </c>
      <c r="N33" s="46">
        <v>42465</v>
      </c>
      <c r="O33" s="46">
        <v>42472</v>
      </c>
      <c r="P33" s="65" t="s">
        <v>157</v>
      </c>
    </row>
    <row r="34" spans="1:16" s="69" customFormat="1">
      <c r="A34" s="14" t="s">
        <v>183</v>
      </c>
      <c r="B34" s="5" t="s">
        <v>35</v>
      </c>
      <c r="C34" s="28" t="s">
        <v>202</v>
      </c>
      <c r="D34" s="14"/>
      <c r="E34" s="14"/>
      <c r="F34" s="29" t="s">
        <v>195</v>
      </c>
      <c r="G34" s="14"/>
      <c r="H34" s="32">
        <v>1</v>
      </c>
      <c r="I34" s="14" t="s">
        <v>127</v>
      </c>
      <c r="J34" s="3">
        <v>9.1999999999999998E-3</v>
      </c>
      <c r="K34" s="10">
        <f t="shared" si="2"/>
        <v>9.1999999999999998E-3</v>
      </c>
      <c r="L34" s="64">
        <f t="shared" si="3"/>
        <v>500</v>
      </c>
      <c r="M34" s="32" t="s">
        <v>196</v>
      </c>
      <c r="N34" s="46">
        <v>42465</v>
      </c>
      <c r="O34" s="46">
        <v>42472</v>
      </c>
      <c r="P34" s="65" t="s">
        <v>157</v>
      </c>
    </row>
    <row r="35" spans="1:16" s="69" customFormat="1">
      <c r="A35" s="14" t="s">
        <v>183</v>
      </c>
      <c r="B35" s="5" t="s">
        <v>41</v>
      </c>
      <c r="C35" s="28" t="s">
        <v>203</v>
      </c>
      <c r="D35" s="14"/>
      <c r="E35" s="14"/>
      <c r="F35" s="29" t="s">
        <v>195</v>
      </c>
      <c r="G35" s="14"/>
      <c r="H35" s="32">
        <v>2</v>
      </c>
      <c r="I35" s="14" t="s">
        <v>127</v>
      </c>
      <c r="J35" s="3">
        <v>4.5999999999999999E-3</v>
      </c>
      <c r="K35" s="10">
        <f t="shared" si="2"/>
        <v>9.1999999999999998E-3</v>
      </c>
      <c r="L35" s="64">
        <f t="shared" si="3"/>
        <v>1000</v>
      </c>
      <c r="M35" s="32" t="s">
        <v>196</v>
      </c>
      <c r="N35" s="46">
        <v>42465</v>
      </c>
      <c r="O35" s="46">
        <v>42472</v>
      </c>
      <c r="P35" s="65" t="s">
        <v>157</v>
      </c>
    </row>
    <row r="36" spans="1:16" s="69" customFormat="1">
      <c r="A36" s="14" t="s">
        <v>183</v>
      </c>
      <c r="B36" s="14" t="s">
        <v>43</v>
      </c>
      <c r="C36" s="29" t="s">
        <v>42</v>
      </c>
      <c r="D36" s="14"/>
      <c r="E36" s="14"/>
      <c r="F36" s="29" t="s">
        <v>195</v>
      </c>
      <c r="G36" s="14"/>
      <c r="H36" s="32">
        <v>2</v>
      </c>
      <c r="I36" s="14" t="s">
        <v>127</v>
      </c>
      <c r="J36" s="3">
        <v>2.7000000000000001E-3</v>
      </c>
      <c r="K36" s="10">
        <f t="shared" si="2"/>
        <v>5.4000000000000003E-3</v>
      </c>
      <c r="L36" s="64">
        <f t="shared" si="3"/>
        <v>1000</v>
      </c>
      <c r="M36" s="32" t="s">
        <v>196</v>
      </c>
      <c r="N36" s="46">
        <v>42465</v>
      </c>
      <c r="O36" s="46">
        <v>42472</v>
      </c>
      <c r="P36" s="65" t="s">
        <v>157</v>
      </c>
    </row>
    <row r="37" spans="1:16" s="69" customFormat="1">
      <c r="A37" s="14" t="s">
        <v>183</v>
      </c>
      <c r="B37" s="5" t="s">
        <v>45</v>
      </c>
      <c r="C37" s="28" t="s">
        <v>204</v>
      </c>
      <c r="D37" s="14"/>
      <c r="E37" s="14"/>
      <c r="F37" s="29" t="s">
        <v>195</v>
      </c>
      <c r="G37" s="14"/>
      <c r="H37" s="32">
        <v>1</v>
      </c>
      <c r="I37" s="14" t="s">
        <v>127</v>
      </c>
      <c r="J37" s="3">
        <v>3.2099999999999997E-2</v>
      </c>
      <c r="K37" s="10">
        <f t="shared" si="2"/>
        <v>3.2099999999999997E-2</v>
      </c>
      <c r="L37" s="64">
        <f t="shared" si="3"/>
        <v>500</v>
      </c>
      <c r="M37" s="32" t="s">
        <v>196</v>
      </c>
      <c r="N37" s="46">
        <v>42465</v>
      </c>
      <c r="O37" s="46">
        <v>42472</v>
      </c>
      <c r="P37" s="65" t="s">
        <v>157</v>
      </c>
    </row>
    <row r="38" spans="1:16" s="69" customFormat="1">
      <c r="A38" s="14" t="s">
        <v>183</v>
      </c>
      <c r="B38" s="5" t="s">
        <v>47</v>
      </c>
      <c r="C38" s="28" t="s">
        <v>205</v>
      </c>
      <c r="D38" s="14"/>
      <c r="E38" s="14"/>
      <c r="F38" s="29" t="s">
        <v>195</v>
      </c>
      <c r="G38" s="14"/>
      <c r="H38" s="32">
        <v>3</v>
      </c>
      <c r="I38" s="14" t="s">
        <v>127</v>
      </c>
      <c r="J38" s="3">
        <v>1.52E-2</v>
      </c>
      <c r="K38" s="10">
        <f t="shared" si="2"/>
        <v>4.5600000000000002E-2</v>
      </c>
      <c r="L38" s="64">
        <f t="shared" si="3"/>
        <v>1500</v>
      </c>
      <c r="M38" s="32" t="s">
        <v>196</v>
      </c>
      <c r="N38" s="46">
        <v>42465</v>
      </c>
      <c r="O38" s="46">
        <v>42472</v>
      </c>
      <c r="P38" s="65" t="s">
        <v>157</v>
      </c>
    </row>
    <row r="39" spans="1:16" s="69" customFormat="1" ht="25.5">
      <c r="A39" s="14" t="s">
        <v>183</v>
      </c>
      <c r="B39" s="5" t="s">
        <v>49</v>
      </c>
      <c r="C39" s="28" t="s">
        <v>206</v>
      </c>
      <c r="D39" s="14"/>
      <c r="E39" s="14"/>
      <c r="F39" s="29" t="s">
        <v>195</v>
      </c>
      <c r="G39" s="14"/>
      <c r="H39" s="32">
        <v>1</v>
      </c>
      <c r="I39" s="14" t="s">
        <v>127</v>
      </c>
      <c r="J39" s="3">
        <v>0.05</v>
      </c>
      <c r="K39" s="10">
        <f t="shared" si="2"/>
        <v>0.05</v>
      </c>
      <c r="L39" s="64">
        <f t="shared" si="3"/>
        <v>500</v>
      </c>
      <c r="M39" s="32" t="s">
        <v>196</v>
      </c>
      <c r="N39" s="46">
        <v>42465</v>
      </c>
      <c r="O39" s="46">
        <v>42472</v>
      </c>
      <c r="P39" s="65" t="s">
        <v>157</v>
      </c>
    </row>
    <row r="40" spans="1:16" s="69" customFormat="1" ht="25.5">
      <c r="A40" s="14" t="s">
        <v>183</v>
      </c>
      <c r="B40" s="5" t="s">
        <v>51</v>
      </c>
      <c r="C40" s="28" t="s">
        <v>207</v>
      </c>
      <c r="D40" s="14"/>
      <c r="E40" s="14"/>
      <c r="F40" s="29" t="s">
        <v>195</v>
      </c>
      <c r="G40" s="14"/>
      <c r="H40" s="32">
        <v>1</v>
      </c>
      <c r="I40" s="14" t="s">
        <v>127</v>
      </c>
      <c r="J40" s="3">
        <v>0.06</v>
      </c>
      <c r="K40" s="10">
        <f t="shared" si="2"/>
        <v>0.06</v>
      </c>
      <c r="L40" s="64">
        <f t="shared" si="3"/>
        <v>500</v>
      </c>
      <c r="M40" s="32" t="s">
        <v>196</v>
      </c>
      <c r="N40" s="46">
        <v>42465</v>
      </c>
      <c r="O40" s="46">
        <v>42472</v>
      </c>
      <c r="P40" s="65" t="s">
        <v>157</v>
      </c>
    </row>
    <row r="41" spans="1:16" s="69" customFormat="1">
      <c r="A41" s="14" t="s">
        <v>183</v>
      </c>
      <c r="B41" s="5" t="s">
        <v>54</v>
      </c>
      <c r="C41" s="28" t="s">
        <v>208</v>
      </c>
      <c r="D41" s="14"/>
      <c r="E41" s="14"/>
      <c r="F41" s="29" t="s">
        <v>195</v>
      </c>
      <c r="G41" s="14"/>
      <c r="H41" s="32">
        <v>6</v>
      </c>
      <c r="I41" s="14" t="s">
        <v>127</v>
      </c>
      <c r="J41" s="3">
        <v>3.5999999999999997E-2</v>
      </c>
      <c r="K41" s="10">
        <f t="shared" si="2"/>
        <v>0.21599999999999997</v>
      </c>
      <c r="L41" s="64">
        <f t="shared" si="3"/>
        <v>3000</v>
      </c>
      <c r="M41" s="32" t="s">
        <v>196</v>
      </c>
      <c r="N41" s="46">
        <v>42465</v>
      </c>
      <c r="O41" s="46">
        <v>42472</v>
      </c>
      <c r="P41" s="65" t="s">
        <v>157</v>
      </c>
    </row>
    <row r="42" spans="1:16" ht="14.25">
      <c r="A42" s="14" t="s">
        <v>183</v>
      </c>
      <c r="B42" s="5" t="s">
        <v>57</v>
      </c>
      <c r="C42" s="28" t="s">
        <v>209</v>
      </c>
      <c r="F42" s="29" t="s">
        <v>195</v>
      </c>
      <c r="H42" s="32">
        <v>2</v>
      </c>
      <c r="I42" s="14" t="s">
        <v>127</v>
      </c>
      <c r="J42" s="3">
        <v>0.1376</v>
      </c>
      <c r="K42" s="10">
        <f t="shared" si="2"/>
        <v>0.2752</v>
      </c>
      <c r="L42" s="64">
        <f t="shared" si="3"/>
        <v>1000</v>
      </c>
      <c r="M42" s="32" t="s">
        <v>196</v>
      </c>
      <c r="N42" s="46">
        <v>42465</v>
      </c>
      <c r="O42" s="46">
        <v>42472</v>
      </c>
      <c r="P42" s="65" t="s">
        <v>157</v>
      </c>
    </row>
    <row r="43" spans="1:16" ht="38.25">
      <c r="A43" s="23" t="s">
        <v>183</v>
      </c>
      <c r="B43" s="15" t="s">
        <v>71</v>
      </c>
      <c r="C43" s="17" t="s">
        <v>210</v>
      </c>
      <c r="D43" s="23"/>
      <c r="E43" s="23"/>
      <c r="F43" s="45" t="s">
        <v>211</v>
      </c>
      <c r="G43" s="23"/>
      <c r="H43" s="24">
        <v>1</v>
      </c>
      <c r="I43" s="23" t="s">
        <v>127</v>
      </c>
      <c r="J43" s="18">
        <v>8.8800000000000004E-2</v>
      </c>
      <c r="K43" s="19">
        <f t="shared" si="2"/>
        <v>8.8800000000000004E-2</v>
      </c>
      <c r="L43" s="20">
        <f t="shared" si="3"/>
        <v>500</v>
      </c>
      <c r="M43" s="24" t="s">
        <v>212</v>
      </c>
      <c r="N43" s="25">
        <v>42446</v>
      </c>
      <c r="O43" s="70">
        <v>42474</v>
      </c>
      <c r="P43" s="36" t="s">
        <v>213</v>
      </c>
    </row>
    <row r="44" spans="1:16" ht="14.25">
      <c r="A44" s="23" t="s">
        <v>183</v>
      </c>
      <c r="B44" s="15" t="s">
        <v>214</v>
      </c>
      <c r="C44" s="16" t="s">
        <v>215</v>
      </c>
      <c r="D44" s="23"/>
      <c r="E44" s="23"/>
      <c r="F44" s="45" t="s">
        <v>195</v>
      </c>
      <c r="G44" s="23"/>
      <c r="H44" s="24">
        <v>1</v>
      </c>
      <c r="I44" s="23" t="s">
        <v>127</v>
      </c>
      <c r="J44" s="18">
        <v>2.82E-3</v>
      </c>
      <c r="K44" s="19">
        <f t="shared" si="2"/>
        <v>2.82E-3</v>
      </c>
      <c r="L44" s="20">
        <f t="shared" si="3"/>
        <v>500</v>
      </c>
      <c r="M44" s="32" t="s">
        <v>196</v>
      </c>
      <c r="N44" s="46">
        <v>42465</v>
      </c>
      <c r="O44" s="46">
        <v>42472</v>
      </c>
      <c r="P44" s="65" t="s">
        <v>157</v>
      </c>
    </row>
    <row r="45" spans="1:16" ht="25.5">
      <c r="A45" s="21" t="s">
        <v>183</v>
      </c>
      <c r="B45" s="15" t="s">
        <v>216</v>
      </c>
      <c r="C45" s="17" t="s">
        <v>217</v>
      </c>
      <c r="D45" s="15"/>
      <c r="E45" s="15" t="s">
        <v>218</v>
      </c>
      <c r="F45" s="17" t="s">
        <v>219</v>
      </c>
      <c r="G45" s="15"/>
      <c r="H45" s="15">
        <v>1</v>
      </c>
      <c r="I45" s="15" t="s">
        <v>127</v>
      </c>
      <c r="J45" s="71">
        <v>2.1999999999999999E-2</v>
      </c>
      <c r="K45" s="19">
        <f t="shared" si="2"/>
        <v>2.1999999999999999E-2</v>
      </c>
      <c r="L45" s="20">
        <f t="shared" si="3"/>
        <v>500</v>
      </c>
      <c r="M45" s="24"/>
      <c r="N45" s="25"/>
      <c r="O45" s="70" t="s">
        <v>150</v>
      </c>
      <c r="P45" s="72" t="s">
        <v>220</v>
      </c>
    </row>
    <row r="46" spans="1:16" s="84" customFormat="1">
      <c r="A46" s="73" t="s">
        <v>221</v>
      </c>
      <c r="B46" s="73" t="s">
        <v>222</v>
      </c>
      <c r="C46" s="74" t="s">
        <v>223</v>
      </c>
      <c r="D46" s="73"/>
      <c r="E46" s="73"/>
      <c r="F46" s="75" t="s">
        <v>224</v>
      </c>
      <c r="G46" s="76" t="s">
        <v>225</v>
      </c>
      <c r="H46" s="77">
        <v>1</v>
      </c>
      <c r="I46" s="73" t="s">
        <v>127</v>
      </c>
      <c r="J46" s="78">
        <v>1.3</v>
      </c>
      <c r="K46" s="79">
        <f t="shared" si="2"/>
        <v>1.3</v>
      </c>
      <c r="L46" s="80">
        <f t="shared" si="3"/>
        <v>500</v>
      </c>
      <c r="M46" s="77" t="s">
        <v>226</v>
      </c>
      <c r="N46" s="81">
        <v>42494</v>
      </c>
      <c r="O46" s="82">
        <v>42503</v>
      </c>
      <c r="P46" s="83" t="s">
        <v>227</v>
      </c>
    </row>
    <row r="47" spans="1:16" ht="14.25">
      <c r="A47" s="23" t="s">
        <v>221</v>
      </c>
      <c r="B47" s="85" t="s">
        <v>228</v>
      </c>
      <c r="C47" s="85" t="s">
        <v>229</v>
      </c>
      <c r="D47" s="23"/>
      <c r="E47" s="23"/>
      <c r="F47" s="86" t="s">
        <v>230</v>
      </c>
      <c r="G47" s="87" t="s">
        <v>231</v>
      </c>
      <c r="H47" s="85">
        <v>0.5</v>
      </c>
      <c r="I47" s="85" t="s">
        <v>232</v>
      </c>
      <c r="J47" s="88">
        <f>41.74/628</f>
        <v>6.6464968152866247E-2</v>
      </c>
      <c r="K47" s="19">
        <f t="shared" si="2"/>
        <v>3.3232484076433123E-2</v>
      </c>
      <c r="L47" s="20">
        <f t="shared" si="3"/>
        <v>250</v>
      </c>
      <c r="M47" s="24"/>
      <c r="N47" s="25"/>
      <c r="O47" s="70" t="s">
        <v>150</v>
      </c>
      <c r="P47" s="23" t="s">
        <v>233</v>
      </c>
    </row>
    <row r="48" spans="1:16" ht="14.25">
      <c r="A48" s="23" t="s">
        <v>183</v>
      </c>
      <c r="B48" s="66" t="s">
        <v>234</v>
      </c>
      <c r="C48" s="66" t="s">
        <v>235</v>
      </c>
      <c r="D48" s="23"/>
      <c r="E48" s="23"/>
      <c r="F48" s="5" t="s">
        <v>230</v>
      </c>
      <c r="G48" s="7" t="s">
        <v>236</v>
      </c>
      <c r="H48" s="5">
        <v>50</v>
      </c>
      <c r="I48" s="5" t="s">
        <v>76</v>
      </c>
      <c r="J48" s="10">
        <f>19.26/1829</f>
        <v>1.053034445051941E-2</v>
      </c>
      <c r="K48" s="19">
        <f t="shared" si="2"/>
        <v>0.52651722252597055</v>
      </c>
      <c r="L48" s="20">
        <f t="shared" si="3"/>
        <v>25000</v>
      </c>
      <c r="M48" s="89" t="s">
        <v>237</v>
      </c>
      <c r="N48" s="90">
        <v>42473</v>
      </c>
      <c r="O48" s="70">
        <v>42479</v>
      </c>
      <c r="P48" s="36" t="s">
        <v>238</v>
      </c>
    </row>
    <row r="49" spans="1:1024" ht="14.25">
      <c r="A49" s="23"/>
      <c r="B49" s="23"/>
      <c r="C49" s="17"/>
      <c r="D49" s="23"/>
      <c r="E49" s="23"/>
      <c r="F49" s="45"/>
      <c r="G49" s="23"/>
      <c r="H49" s="24"/>
      <c r="I49" s="23"/>
      <c r="J49" s="18"/>
      <c r="K49" s="19"/>
      <c r="L49" s="20"/>
      <c r="M49" s="24"/>
      <c r="N49" s="24"/>
      <c r="O49" s="70"/>
      <c r="P49" s="23"/>
    </row>
    <row r="50" spans="1:1024" ht="14.25">
      <c r="A50" s="91" t="s">
        <v>136</v>
      </c>
      <c r="B50" s="92" t="s">
        <v>239</v>
      </c>
      <c r="C50" s="93" t="s">
        <v>240</v>
      </c>
      <c r="D50" s="94"/>
      <c r="E50" s="95" t="s">
        <v>241</v>
      </c>
      <c r="F50" s="94" t="s">
        <v>242</v>
      </c>
      <c r="G50" s="96" t="s">
        <v>243</v>
      </c>
      <c r="H50" s="94">
        <v>1</v>
      </c>
      <c r="I50" s="92" t="s">
        <v>127</v>
      </c>
      <c r="J50" s="97">
        <v>0.433</v>
      </c>
      <c r="K50" s="97">
        <f>J50*H50</f>
        <v>0.433</v>
      </c>
      <c r="L50" s="98">
        <v>500</v>
      </c>
      <c r="M50" s="99" t="s">
        <v>244</v>
      </c>
      <c r="N50"/>
      <c r="O50" t="s">
        <v>150</v>
      </c>
      <c r="P50" s="100" t="s">
        <v>245</v>
      </c>
      <c r="Q50" s="101">
        <v>42397</v>
      </c>
      <c r="R50" s="102" t="s">
        <v>245</v>
      </c>
      <c r="S50" s="98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  <c r="IW50" s="103"/>
      <c r="IX50" s="103"/>
      <c r="IY50" s="103"/>
      <c r="IZ50" s="103"/>
      <c r="JA50" s="103"/>
      <c r="JB50" s="103"/>
      <c r="JC50" s="103"/>
      <c r="JD50" s="103"/>
      <c r="JE50" s="103"/>
      <c r="JF50" s="103"/>
      <c r="JG50" s="103"/>
      <c r="JH50" s="103"/>
      <c r="JI50" s="103"/>
      <c r="JJ50" s="103"/>
      <c r="JK50" s="103"/>
      <c r="JL50" s="103"/>
      <c r="JM50" s="103"/>
      <c r="JN50" s="103"/>
      <c r="JO50" s="103"/>
      <c r="JP50" s="103"/>
      <c r="JQ50" s="103"/>
      <c r="JR50" s="103"/>
      <c r="JS50" s="103"/>
      <c r="JT50" s="103"/>
      <c r="JU50" s="103"/>
      <c r="JV50" s="103"/>
      <c r="JW50" s="103"/>
      <c r="JX50" s="103"/>
      <c r="JY50" s="103"/>
      <c r="JZ50" s="103"/>
      <c r="KA50" s="103"/>
      <c r="KB50" s="103"/>
      <c r="KC50" s="103"/>
      <c r="KD50" s="103"/>
      <c r="KE50" s="103"/>
      <c r="KF50" s="103"/>
      <c r="KG50" s="103"/>
      <c r="KH50" s="103"/>
      <c r="KI50" s="103"/>
      <c r="KJ50" s="103"/>
      <c r="KK50" s="103"/>
      <c r="KL50" s="103"/>
      <c r="KM50" s="103"/>
      <c r="KN50" s="103"/>
      <c r="KO50" s="103"/>
      <c r="KP50" s="103"/>
      <c r="KQ50" s="103"/>
      <c r="KR50" s="103"/>
      <c r="KS50" s="103"/>
      <c r="KT50" s="103"/>
      <c r="KU50" s="103"/>
      <c r="KV50" s="103"/>
      <c r="KW50" s="103"/>
      <c r="KX50" s="103"/>
      <c r="KY50" s="103"/>
      <c r="KZ50" s="103"/>
      <c r="LA50" s="103"/>
      <c r="LB50" s="103"/>
      <c r="LC50" s="103"/>
      <c r="LD50" s="103"/>
      <c r="LE50" s="103"/>
      <c r="LF50" s="103"/>
      <c r="LG50" s="103"/>
      <c r="LH50" s="103"/>
      <c r="LI50" s="103"/>
      <c r="LJ50" s="103"/>
      <c r="LK50" s="103"/>
      <c r="LL50" s="103"/>
      <c r="LM50" s="103"/>
      <c r="LN50" s="103"/>
      <c r="LO50" s="103"/>
      <c r="LP50" s="103"/>
      <c r="LQ50" s="103"/>
      <c r="LR50" s="103"/>
      <c r="LS50" s="103"/>
      <c r="LT50" s="103"/>
      <c r="LU50" s="103"/>
      <c r="LV50" s="103"/>
      <c r="LW50" s="103"/>
      <c r="LX50" s="103"/>
      <c r="LY50" s="103"/>
      <c r="LZ50" s="103"/>
      <c r="MA50" s="103"/>
      <c r="MB50" s="103"/>
      <c r="MC50" s="103"/>
      <c r="MD50" s="103"/>
      <c r="ME50" s="103"/>
      <c r="MF50" s="103"/>
      <c r="MG50" s="103"/>
      <c r="MH50" s="103"/>
      <c r="MI50" s="103"/>
      <c r="MJ50" s="103"/>
      <c r="MK50" s="103"/>
      <c r="ML50" s="103"/>
      <c r="MM50" s="103"/>
      <c r="MN50" s="103"/>
      <c r="MO50" s="103"/>
      <c r="MP50" s="103"/>
      <c r="MQ50" s="103"/>
      <c r="MR50" s="103"/>
      <c r="MS50" s="103"/>
      <c r="MT50" s="103"/>
      <c r="MU50" s="103"/>
      <c r="MV50" s="103"/>
      <c r="MW50" s="103"/>
      <c r="MX50" s="103"/>
      <c r="MY50" s="103"/>
      <c r="MZ50" s="103"/>
      <c r="NA50" s="103"/>
      <c r="NB50" s="103"/>
      <c r="NC50" s="103"/>
      <c r="ND50" s="103"/>
      <c r="NE50" s="103"/>
      <c r="NF50" s="103"/>
      <c r="NG50" s="103"/>
      <c r="NH50" s="103"/>
      <c r="NI50" s="103"/>
      <c r="NJ50" s="103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3"/>
      <c r="NY50" s="103"/>
      <c r="NZ50" s="103"/>
      <c r="OA50" s="103"/>
      <c r="OB50" s="103"/>
      <c r="OC50" s="103"/>
      <c r="OD50" s="103"/>
      <c r="OE50" s="103"/>
      <c r="OF50" s="103"/>
      <c r="OG50" s="103"/>
      <c r="OH50" s="103"/>
      <c r="OI50" s="103"/>
      <c r="OJ50" s="103"/>
      <c r="OK50" s="103"/>
      <c r="OL50" s="103"/>
      <c r="OM50" s="103"/>
      <c r="ON50" s="103"/>
      <c r="OO50" s="103"/>
      <c r="OP50" s="103"/>
      <c r="OQ50" s="103"/>
      <c r="OR50" s="103"/>
      <c r="OS50" s="103"/>
      <c r="OT50" s="103"/>
      <c r="OU50" s="103"/>
      <c r="OV50" s="103"/>
      <c r="OW50" s="103"/>
      <c r="OX50" s="103"/>
      <c r="OY50" s="103"/>
      <c r="OZ50" s="103"/>
      <c r="PA50" s="103"/>
      <c r="PB50" s="103"/>
      <c r="PC50" s="103"/>
      <c r="PD50" s="103"/>
      <c r="PE50" s="103"/>
      <c r="PF50" s="103"/>
      <c r="PG50" s="103"/>
      <c r="PH50" s="103"/>
      <c r="PI50" s="103"/>
      <c r="PJ50" s="103"/>
      <c r="PK50" s="103"/>
      <c r="PL50" s="103"/>
      <c r="PM50" s="103"/>
      <c r="PN50" s="103"/>
      <c r="PO50" s="103"/>
      <c r="PP50" s="103"/>
      <c r="PQ50" s="103"/>
      <c r="PR50" s="103"/>
      <c r="PS50" s="103"/>
      <c r="PT50" s="103"/>
      <c r="PU50" s="103"/>
      <c r="PV50" s="103"/>
      <c r="PW50" s="103"/>
      <c r="PX50" s="103"/>
      <c r="PY50" s="103"/>
      <c r="PZ50" s="103"/>
      <c r="QA50" s="103"/>
      <c r="QB50" s="103"/>
      <c r="QC50" s="103"/>
      <c r="QD50" s="103"/>
      <c r="QE50" s="103"/>
      <c r="QF50" s="103"/>
      <c r="QG50" s="103"/>
      <c r="QH50" s="103"/>
      <c r="QI50" s="103"/>
      <c r="QJ50" s="103"/>
      <c r="QK50" s="103"/>
      <c r="QL50" s="103"/>
      <c r="QM50" s="103"/>
      <c r="QN50" s="103"/>
      <c r="QO50" s="103"/>
      <c r="QP50" s="103"/>
      <c r="QQ50" s="103"/>
      <c r="QR50" s="103"/>
      <c r="QS50" s="103"/>
      <c r="QT50" s="103"/>
      <c r="QU50" s="103"/>
      <c r="QV50" s="103"/>
      <c r="QW50" s="103"/>
      <c r="QX50" s="103"/>
      <c r="QY50" s="103"/>
      <c r="QZ50" s="103"/>
      <c r="RA50" s="103"/>
      <c r="RB50" s="103"/>
      <c r="RC50" s="103"/>
      <c r="RD50" s="103"/>
      <c r="RE50" s="103"/>
      <c r="RF50" s="103"/>
      <c r="RG50" s="103"/>
      <c r="RH50" s="103"/>
      <c r="RI50" s="103"/>
      <c r="RJ50" s="103"/>
      <c r="RK50" s="103"/>
      <c r="RL50" s="103"/>
      <c r="RM50" s="103"/>
      <c r="RN50" s="103"/>
      <c r="RO50" s="103"/>
      <c r="RP50" s="103"/>
      <c r="RQ50" s="103"/>
      <c r="RR50" s="103"/>
      <c r="RS50" s="103"/>
      <c r="RT50" s="103"/>
      <c r="RU50" s="103"/>
      <c r="RV50" s="103"/>
      <c r="RW50" s="103"/>
      <c r="RX50" s="103"/>
      <c r="RY50" s="103"/>
      <c r="RZ50" s="103"/>
      <c r="SA50" s="103"/>
      <c r="SB50" s="103"/>
      <c r="SC50" s="103"/>
      <c r="SD50" s="103"/>
      <c r="SE50" s="103"/>
      <c r="SF50" s="103"/>
      <c r="SG50" s="103"/>
      <c r="SH50" s="103"/>
      <c r="SI50" s="103"/>
      <c r="SJ50" s="103"/>
      <c r="SK50" s="103"/>
      <c r="SL50" s="103"/>
      <c r="SM50" s="103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3"/>
      <c r="TB50" s="103"/>
      <c r="TC50" s="103"/>
      <c r="TD50" s="103"/>
      <c r="TE50" s="103"/>
      <c r="TF50" s="103"/>
      <c r="TG50" s="103"/>
      <c r="TH50" s="103"/>
      <c r="TI50" s="103"/>
      <c r="TJ50" s="103"/>
      <c r="TK50" s="103"/>
      <c r="TL50" s="103"/>
      <c r="TM50" s="103"/>
      <c r="TN50" s="103"/>
      <c r="TO50" s="103"/>
      <c r="TP50" s="103"/>
      <c r="TQ50" s="103"/>
      <c r="TR50" s="103"/>
      <c r="TS50" s="103"/>
      <c r="TT50" s="103"/>
      <c r="TU50" s="103"/>
      <c r="TV50" s="103"/>
      <c r="TW50" s="103"/>
      <c r="TX50" s="103"/>
      <c r="TY50" s="103"/>
      <c r="TZ50" s="103"/>
      <c r="UA50" s="103"/>
      <c r="UB50" s="103"/>
      <c r="UC50" s="103"/>
      <c r="UD50" s="103"/>
      <c r="UE50" s="103"/>
      <c r="UF50" s="103"/>
      <c r="UG50" s="103"/>
      <c r="UH50" s="103"/>
      <c r="UI50" s="103"/>
      <c r="UJ50" s="103"/>
      <c r="UK50" s="103"/>
      <c r="UL50" s="103"/>
      <c r="UM50" s="103"/>
      <c r="UN50" s="103"/>
      <c r="UO50" s="103"/>
      <c r="UP50" s="103"/>
      <c r="UQ50" s="103"/>
      <c r="UR50" s="103"/>
      <c r="US50" s="103"/>
      <c r="UT50" s="103"/>
      <c r="UU50" s="103"/>
      <c r="UV50" s="103"/>
      <c r="UW50" s="103"/>
      <c r="UX50" s="103"/>
      <c r="UY50" s="103"/>
      <c r="UZ50" s="103"/>
      <c r="VA50" s="103"/>
      <c r="VB50" s="103"/>
      <c r="VC50" s="103"/>
      <c r="VD50" s="103"/>
      <c r="VE50" s="103"/>
      <c r="VF50" s="103"/>
      <c r="VG50" s="103"/>
      <c r="VH50" s="103"/>
      <c r="VI50" s="103"/>
      <c r="VJ50" s="103"/>
      <c r="VK50" s="103"/>
      <c r="VL50" s="103"/>
      <c r="VM50" s="103"/>
      <c r="VN50" s="103"/>
      <c r="VO50" s="103"/>
      <c r="VP50" s="103"/>
      <c r="VQ50" s="103"/>
      <c r="VR50" s="103"/>
      <c r="VS50" s="103"/>
      <c r="VT50" s="103"/>
      <c r="VU50" s="103"/>
      <c r="VV50" s="103"/>
      <c r="VW50" s="103"/>
      <c r="VX50" s="103"/>
      <c r="VY50" s="103"/>
      <c r="VZ50" s="103"/>
      <c r="WA50" s="103"/>
      <c r="WB50" s="103"/>
      <c r="WC50" s="103"/>
      <c r="WD50" s="103"/>
      <c r="WE50" s="103"/>
      <c r="WF50" s="103"/>
      <c r="WG50" s="103"/>
      <c r="WH50" s="103"/>
      <c r="WI50" s="103"/>
      <c r="WJ50" s="103"/>
      <c r="WK50" s="103"/>
      <c r="WL50" s="103"/>
      <c r="WM50" s="103"/>
      <c r="WN50" s="103"/>
      <c r="WO50" s="103"/>
      <c r="WP50" s="103"/>
      <c r="WQ50" s="103"/>
      <c r="WR50" s="103"/>
      <c r="WS50" s="103"/>
      <c r="WT50" s="103"/>
      <c r="WU50" s="103"/>
      <c r="WV50" s="103"/>
      <c r="WW50" s="103"/>
      <c r="WX50" s="103"/>
      <c r="WY50" s="103"/>
      <c r="WZ50" s="103"/>
      <c r="XA50" s="103"/>
      <c r="XB50" s="103"/>
      <c r="XC50" s="103"/>
      <c r="XD50" s="103"/>
      <c r="XE50" s="103"/>
      <c r="XF50" s="103"/>
      <c r="XG50" s="103"/>
      <c r="XH50" s="103"/>
      <c r="XI50" s="103"/>
      <c r="XJ50" s="103"/>
      <c r="XK50" s="103"/>
      <c r="XL50" s="103"/>
      <c r="XM50" s="103"/>
      <c r="XN50" s="103"/>
      <c r="XO50" s="103"/>
      <c r="XP50" s="103"/>
      <c r="XQ50" s="103"/>
      <c r="XR50" s="103"/>
      <c r="XS50" s="103"/>
      <c r="XT50" s="103"/>
      <c r="XU50" s="103"/>
      <c r="XV50" s="103"/>
      <c r="XW50" s="103"/>
      <c r="XX50" s="103"/>
      <c r="XY50" s="103"/>
      <c r="XZ50" s="103"/>
      <c r="YA50" s="103"/>
      <c r="YB50" s="103"/>
      <c r="YC50" s="103"/>
      <c r="YD50" s="103"/>
      <c r="YE50" s="103"/>
      <c r="YF50" s="103"/>
      <c r="YG50" s="103"/>
      <c r="YH50" s="103"/>
      <c r="YI50" s="103"/>
      <c r="YJ50" s="103"/>
      <c r="YK50" s="103"/>
      <c r="YL50" s="103"/>
      <c r="YM50" s="103"/>
      <c r="YN50" s="103"/>
      <c r="YO50" s="103"/>
      <c r="YP50" s="103"/>
      <c r="YQ50" s="103"/>
      <c r="YR50" s="103"/>
      <c r="YS50" s="103"/>
      <c r="YT50" s="103"/>
      <c r="YU50" s="103"/>
      <c r="YV50" s="103"/>
      <c r="YW50" s="103"/>
      <c r="YX50" s="103"/>
      <c r="YY50" s="103"/>
      <c r="YZ50" s="103"/>
      <c r="ZA50" s="103"/>
      <c r="ZB50" s="103"/>
      <c r="ZC50" s="103"/>
      <c r="ZD50" s="103"/>
      <c r="ZE50" s="103"/>
      <c r="ZF50" s="103"/>
      <c r="ZG50" s="103"/>
      <c r="ZH50" s="103"/>
      <c r="ZI50" s="103"/>
      <c r="ZJ50" s="103"/>
      <c r="ZK50" s="103"/>
      <c r="ZL50" s="103"/>
      <c r="ZM50" s="103"/>
      <c r="ZN50" s="103"/>
      <c r="ZO50" s="103"/>
      <c r="ZP50" s="103"/>
      <c r="ZQ50" s="103"/>
      <c r="ZR50" s="103"/>
      <c r="ZS50" s="103"/>
      <c r="ZT50" s="103"/>
      <c r="ZU50" s="103"/>
      <c r="ZV50" s="103"/>
      <c r="ZW50" s="103"/>
      <c r="ZX50" s="103"/>
      <c r="ZY50" s="103"/>
      <c r="ZZ50" s="103"/>
      <c r="AAA50" s="103"/>
      <c r="AAB50" s="103"/>
      <c r="AAC50" s="103"/>
      <c r="AAD50" s="103"/>
      <c r="AAE50" s="103"/>
      <c r="AAF50" s="103"/>
      <c r="AAG50" s="103"/>
      <c r="AAH50" s="103"/>
      <c r="AAI50" s="103"/>
      <c r="AAJ50" s="103"/>
      <c r="AAK50" s="103"/>
      <c r="AAL50" s="103"/>
      <c r="AAM50" s="103"/>
      <c r="AAN50" s="103"/>
      <c r="AAO50" s="103"/>
      <c r="AAP50" s="103"/>
      <c r="AAQ50" s="103"/>
      <c r="AAR50" s="103"/>
      <c r="AAS50" s="103"/>
      <c r="AAT50" s="103"/>
      <c r="AAU50" s="103"/>
      <c r="AAV50" s="103"/>
      <c r="AAW50" s="103"/>
      <c r="AAX50" s="103"/>
      <c r="AAY50" s="103"/>
      <c r="AAZ50" s="103"/>
      <c r="ABA50" s="103"/>
      <c r="ABB50" s="103"/>
      <c r="ABC50" s="103"/>
      <c r="ABD50" s="103"/>
      <c r="ABE50" s="103"/>
      <c r="ABF50" s="103"/>
      <c r="ABG50" s="103"/>
      <c r="ABH50" s="103"/>
      <c r="ABI50" s="103"/>
      <c r="ABJ50" s="103"/>
      <c r="ABK50" s="103"/>
      <c r="ABL50" s="103"/>
      <c r="ABM50" s="103"/>
      <c r="ABN50" s="103"/>
      <c r="ABO50" s="103"/>
      <c r="ABP50" s="103"/>
      <c r="ABQ50" s="103"/>
      <c r="ABR50" s="103"/>
      <c r="ABS50" s="103"/>
      <c r="ABT50" s="103"/>
      <c r="ABU50" s="103"/>
      <c r="ABV50" s="103"/>
      <c r="ABW50" s="103"/>
      <c r="ABX50" s="103"/>
      <c r="ABY50" s="103"/>
      <c r="ABZ50" s="103"/>
      <c r="ACA50" s="103"/>
      <c r="ACB50" s="103"/>
      <c r="ACC50" s="103"/>
      <c r="ACD50" s="103"/>
      <c r="ACE50" s="103"/>
      <c r="ACF50" s="103"/>
      <c r="ACG50" s="103"/>
      <c r="ACH50" s="103"/>
      <c r="ACI50" s="103"/>
      <c r="ACJ50" s="103"/>
      <c r="ACK50" s="103"/>
      <c r="ACL50" s="103"/>
      <c r="ACM50" s="103"/>
      <c r="ACN50" s="103"/>
      <c r="ACO50" s="103"/>
      <c r="ACP50" s="103"/>
      <c r="ACQ50" s="103"/>
      <c r="ACR50" s="103"/>
      <c r="ACS50" s="103"/>
      <c r="ACT50" s="103"/>
      <c r="ACU50" s="103"/>
      <c r="ACV50" s="103"/>
      <c r="ACW50" s="103"/>
      <c r="ACX50" s="103"/>
      <c r="ACY50" s="103"/>
      <c r="ACZ50" s="103"/>
      <c r="ADA50" s="103"/>
      <c r="ADB50" s="103"/>
      <c r="ADC50" s="103"/>
      <c r="ADD50" s="103"/>
      <c r="ADE50" s="103"/>
      <c r="ADF50" s="103"/>
      <c r="ADG50" s="103"/>
      <c r="ADH50" s="103"/>
      <c r="ADI50" s="103"/>
      <c r="ADJ50" s="103"/>
      <c r="ADK50" s="103"/>
      <c r="ADL50" s="103"/>
      <c r="ADM50" s="103"/>
      <c r="ADN50" s="103"/>
      <c r="ADO50" s="103"/>
      <c r="ADP50" s="103"/>
      <c r="ADQ50" s="103"/>
      <c r="ADR50" s="103"/>
      <c r="ADS50" s="103"/>
      <c r="ADT50" s="103"/>
      <c r="ADU50" s="103"/>
      <c r="ADV50" s="103"/>
      <c r="ADW50" s="103"/>
      <c r="ADX50" s="103"/>
      <c r="ADY50" s="103"/>
      <c r="ADZ50" s="103"/>
      <c r="AEA50" s="103"/>
      <c r="AEB50" s="103"/>
      <c r="AEC50" s="103"/>
      <c r="AED50" s="103"/>
      <c r="AEE50" s="103"/>
      <c r="AEF50" s="103"/>
      <c r="AEG50" s="103"/>
      <c r="AEH50" s="103"/>
      <c r="AEI50" s="103"/>
      <c r="AEJ50" s="103"/>
      <c r="AEK50" s="103"/>
      <c r="AEL50" s="103"/>
      <c r="AEM50" s="103"/>
      <c r="AEN50" s="103"/>
      <c r="AEO50" s="103"/>
      <c r="AEP50" s="103"/>
      <c r="AEQ50" s="103"/>
      <c r="AER50" s="103"/>
      <c r="AES50" s="103"/>
      <c r="AET50" s="103"/>
      <c r="AEU50" s="103"/>
      <c r="AEV50" s="103"/>
      <c r="AEW50" s="103"/>
      <c r="AEX50" s="103"/>
      <c r="AEY50" s="103"/>
      <c r="AEZ50" s="103"/>
      <c r="AFA50" s="103"/>
      <c r="AFB50" s="103"/>
      <c r="AFC50" s="103"/>
      <c r="AFD50" s="103"/>
      <c r="AFE50" s="103"/>
      <c r="AFF50" s="103"/>
      <c r="AFG50" s="103"/>
      <c r="AFH50" s="103"/>
      <c r="AFI50" s="103"/>
      <c r="AFJ50" s="103"/>
      <c r="AFK50" s="103"/>
      <c r="AFL50" s="103"/>
      <c r="AFM50" s="103"/>
      <c r="AFN50" s="103"/>
      <c r="AFO50" s="103"/>
      <c r="AFP50" s="103"/>
      <c r="AFQ50" s="103"/>
      <c r="AFR50" s="103"/>
      <c r="AFS50" s="103"/>
      <c r="AFT50" s="103"/>
      <c r="AFU50" s="103"/>
      <c r="AFV50" s="103"/>
      <c r="AFW50" s="103"/>
      <c r="AFX50" s="103"/>
      <c r="AFY50" s="103"/>
      <c r="AFZ50" s="103"/>
      <c r="AGA50" s="103"/>
      <c r="AGB50" s="103"/>
      <c r="AGC50" s="103"/>
      <c r="AGD50" s="103"/>
      <c r="AGE50" s="103"/>
      <c r="AGF50" s="103"/>
      <c r="AGG50" s="103"/>
      <c r="AGH50" s="103"/>
      <c r="AGI50" s="103"/>
      <c r="AGJ50" s="103"/>
      <c r="AGK50" s="103"/>
      <c r="AGL50" s="103"/>
      <c r="AGM50" s="103"/>
      <c r="AGN50" s="103"/>
      <c r="AGO50" s="103"/>
      <c r="AGP50" s="103"/>
      <c r="AGQ50" s="103"/>
      <c r="AGR50" s="103"/>
      <c r="AGS50" s="103"/>
      <c r="AGT50" s="103"/>
      <c r="AGU50" s="103"/>
      <c r="AGV50" s="103"/>
      <c r="AGW50" s="103"/>
      <c r="AGX50" s="103"/>
      <c r="AGY50" s="103"/>
      <c r="AGZ50" s="103"/>
      <c r="AHA50" s="103"/>
      <c r="AHB50" s="103"/>
      <c r="AHC50" s="103"/>
      <c r="AHD50" s="103"/>
      <c r="AHE50" s="103"/>
      <c r="AHF50" s="103"/>
      <c r="AHG50" s="103"/>
      <c r="AHH50" s="103"/>
      <c r="AHI50" s="103"/>
      <c r="AHJ50" s="103"/>
      <c r="AHK50" s="103"/>
      <c r="AHL50" s="103"/>
      <c r="AHM50" s="103"/>
      <c r="AHN50" s="103"/>
      <c r="AHO50" s="103"/>
      <c r="AHP50" s="103"/>
      <c r="AHQ50" s="103"/>
      <c r="AHR50" s="103"/>
      <c r="AHS50" s="103"/>
      <c r="AHT50" s="103"/>
      <c r="AHU50" s="103"/>
      <c r="AHV50" s="103"/>
      <c r="AHW50" s="103"/>
      <c r="AHX50" s="103"/>
      <c r="AHY50" s="103"/>
      <c r="AHZ50" s="103"/>
      <c r="AIA50" s="103"/>
      <c r="AIB50" s="103"/>
      <c r="AIC50" s="103"/>
      <c r="AID50" s="103"/>
      <c r="AIE50" s="103"/>
      <c r="AIF50" s="103"/>
      <c r="AIG50" s="103"/>
      <c r="AIH50" s="103"/>
      <c r="AII50" s="103"/>
      <c r="AIJ50" s="103"/>
      <c r="AIK50" s="103"/>
      <c r="AIL50" s="103"/>
      <c r="AIM50" s="103"/>
      <c r="AIN50" s="103"/>
      <c r="AIO50" s="103"/>
      <c r="AIP50" s="103"/>
      <c r="AIQ50" s="103"/>
      <c r="AIR50" s="103"/>
      <c r="AIS50" s="103"/>
      <c r="AIT50" s="103"/>
      <c r="AIU50" s="103"/>
      <c r="AIV50" s="103"/>
      <c r="AIW50" s="103"/>
      <c r="AIX50" s="103"/>
      <c r="AIY50" s="103"/>
      <c r="AIZ50" s="103"/>
      <c r="AJA50" s="103"/>
      <c r="AJB50" s="103"/>
      <c r="AJC50" s="103"/>
      <c r="AJD50" s="103"/>
      <c r="AJE50" s="103"/>
      <c r="AJF50" s="103"/>
      <c r="AJG50" s="103"/>
      <c r="AJH50" s="103"/>
      <c r="AJI50" s="103"/>
      <c r="AJJ50" s="103"/>
      <c r="AJK50" s="103"/>
      <c r="AJL50" s="103"/>
      <c r="AJM50" s="103"/>
      <c r="AJN50" s="103"/>
      <c r="AJO50" s="103"/>
      <c r="AJP50" s="103"/>
      <c r="AJQ50" s="103"/>
      <c r="AJR50" s="103"/>
      <c r="AJS50" s="103"/>
      <c r="AJT50" s="103"/>
      <c r="AJU50" s="103"/>
      <c r="AJV50" s="103"/>
      <c r="AJW50" s="103"/>
      <c r="AJX50" s="103"/>
      <c r="AJY50" s="103"/>
      <c r="AJZ50" s="103"/>
      <c r="AKA50" s="103"/>
      <c r="AKB50" s="103"/>
      <c r="AKC50" s="103"/>
      <c r="AKD50" s="103"/>
      <c r="AKE50" s="103"/>
      <c r="AKF50" s="103"/>
      <c r="AKG50" s="103"/>
      <c r="AKH50" s="103"/>
      <c r="AKI50" s="103"/>
      <c r="AKJ50" s="103"/>
      <c r="AKK50" s="103"/>
      <c r="AKL50" s="103"/>
      <c r="AKM50" s="103"/>
      <c r="AKN50" s="103"/>
      <c r="AKO50" s="103"/>
      <c r="AKP50" s="103"/>
      <c r="AKQ50" s="103"/>
      <c r="AKR50" s="103"/>
      <c r="AKS50" s="103"/>
      <c r="AKT50" s="103"/>
      <c r="AKU50" s="103"/>
      <c r="AKV50" s="103"/>
      <c r="AKW50" s="103"/>
      <c r="AKX50" s="103"/>
      <c r="AKY50" s="103"/>
      <c r="AKZ50" s="103"/>
      <c r="ALA50" s="103"/>
      <c r="ALB50" s="103"/>
      <c r="ALC50" s="103"/>
      <c r="ALD50" s="103"/>
      <c r="ALE50" s="103"/>
      <c r="ALF50" s="103"/>
      <c r="ALG50" s="103"/>
      <c r="ALH50" s="103"/>
      <c r="ALI50" s="103"/>
      <c r="ALJ50" s="103"/>
      <c r="ALK50" s="103"/>
      <c r="ALL50" s="103"/>
      <c r="ALM50" s="103"/>
      <c r="ALN50" s="103"/>
      <c r="ALO50" s="103"/>
      <c r="ALP50" s="103"/>
      <c r="ALQ50" s="103"/>
      <c r="ALR50" s="103"/>
      <c r="ALS50" s="103"/>
      <c r="ALT50" s="103"/>
      <c r="ALU50" s="103"/>
      <c r="ALV50" s="103"/>
      <c r="ALW50" s="103"/>
      <c r="ALX50" s="103"/>
      <c r="ALY50" s="103"/>
      <c r="ALZ50" s="103"/>
      <c r="AMA50" s="104"/>
      <c r="AMB50" s="104"/>
      <c r="AMC50" s="104"/>
      <c r="AMD50" s="104"/>
      <c r="AME50" s="104"/>
      <c r="AMF50" s="104"/>
      <c r="AMG50" s="104"/>
      <c r="AMH50" s="104"/>
      <c r="AMI50" s="104"/>
      <c r="AMJ50" s="105"/>
    </row>
    <row r="51" spans="1:1024" ht="25.5">
      <c r="A51" s="5" t="s">
        <v>136</v>
      </c>
      <c r="B51" s="5" t="s">
        <v>246</v>
      </c>
      <c r="C51" s="28" t="s">
        <v>247</v>
      </c>
      <c r="D51" s="5"/>
      <c r="E51" s="5"/>
      <c r="F51" s="28" t="s">
        <v>154</v>
      </c>
      <c r="G51" s="5" t="s">
        <v>248</v>
      </c>
      <c r="H51" s="8">
        <v>200</v>
      </c>
      <c r="I51" s="5" t="s">
        <v>76</v>
      </c>
      <c r="J51" s="6">
        <f>((118.4/100)/12)/25.4</f>
        <v>3.8845144356955386E-3</v>
      </c>
      <c r="K51" s="19">
        <f>SUM(J51*H51)</f>
        <v>0.77690288713910771</v>
      </c>
      <c r="L51" s="20">
        <f>($L$3*H51)</f>
        <v>100000</v>
      </c>
      <c r="M51" s="106" t="s">
        <v>249</v>
      </c>
      <c r="N51" s="107">
        <v>42468</v>
      </c>
      <c r="O51" s="108">
        <v>42513</v>
      </c>
      <c r="P51" s="109" t="s">
        <v>250</v>
      </c>
      <c r="Q51" s="5"/>
      <c r="R51" s="5"/>
      <c r="S51" s="5"/>
      <c r="T51" s="5"/>
      <c r="U51" s="5"/>
      <c r="V51" s="5"/>
      <c r="W51" s="5"/>
      <c r="X51" s="5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</row>
    <row r="52" spans="1:1024" ht="14.25">
      <c r="A52" s="109" t="s">
        <v>183</v>
      </c>
      <c r="B52" s="109" t="s">
        <v>251</v>
      </c>
      <c r="C52" s="109" t="s">
        <v>252</v>
      </c>
      <c r="D52" s="109"/>
      <c r="E52" s="110" t="s">
        <v>253</v>
      </c>
      <c r="F52" s="109" t="s">
        <v>195</v>
      </c>
      <c r="G52" s="110" t="s">
        <v>254</v>
      </c>
      <c r="H52" s="110">
        <v>1</v>
      </c>
      <c r="I52" s="109" t="s">
        <v>127</v>
      </c>
      <c r="J52" s="68">
        <f>1.95/100</f>
        <v>1.95E-2</v>
      </c>
      <c r="K52" s="19">
        <f>SUM(J52*H52)</f>
        <v>1.95E-2</v>
      </c>
      <c r="L52" s="20">
        <f>($L$3*H52)</f>
        <v>500</v>
      </c>
      <c r="M52" s="32" t="s">
        <v>196</v>
      </c>
      <c r="N52" s="46">
        <v>42465</v>
      </c>
      <c r="O52" s="46">
        <v>42472</v>
      </c>
      <c r="P52" s="65" t="s">
        <v>157</v>
      </c>
      <c r="Q52" s="111"/>
      <c r="R52" s="112"/>
      <c r="S52" s="113"/>
      <c r="T52" s="113"/>
      <c r="U52" s="109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</row>
    <row r="53" spans="1:1024" ht="14.25">
      <c r="A53" s="23"/>
      <c r="B53" s="23"/>
      <c r="C53" s="17"/>
      <c r="D53" s="23"/>
      <c r="E53" s="23"/>
      <c r="F53" s="45"/>
      <c r="G53" s="23"/>
      <c r="H53" s="24"/>
      <c r="I53" s="23"/>
      <c r="J53" s="18"/>
      <c r="K53" s="19"/>
      <c r="L53" s="20"/>
      <c r="M53" s="24"/>
      <c r="N53" s="24"/>
      <c r="O53" s="70"/>
      <c r="P53" s="23"/>
    </row>
    <row r="54" spans="1:1024" ht="14.25">
      <c r="A54" s="15" t="s">
        <v>164</v>
      </c>
      <c r="B54" s="7" t="s">
        <v>255</v>
      </c>
      <c r="C54" s="7" t="s">
        <v>256</v>
      </c>
      <c r="D54" s="15"/>
      <c r="E54" s="15"/>
      <c r="F54" s="17" t="s">
        <v>257</v>
      </c>
      <c r="G54" s="21" t="s">
        <v>258</v>
      </c>
      <c r="H54" s="15">
        <v>2</v>
      </c>
      <c r="I54" s="15" t="s">
        <v>127</v>
      </c>
      <c r="J54" s="19">
        <v>0.42</v>
      </c>
      <c r="K54" s="19">
        <f>SUM(J54*H54)</f>
        <v>0.84</v>
      </c>
      <c r="L54" s="20">
        <f>($L$3*H54)</f>
        <v>1000</v>
      </c>
      <c r="M54" s="24" t="s">
        <v>259</v>
      </c>
      <c r="N54" s="25">
        <v>42468</v>
      </c>
      <c r="O54" s="70">
        <v>42479</v>
      </c>
      <c r="P54" s="36" t="s">
        <v>238</v>
      </c>
    </row>
    <row r="55" spans="1:1024" ht="14.25">
      <c r="A55" s="23"/>
      <c r="B55" s="23"/>
      <c r="C55" s="45"/>
      <c r="D55" s="23"/>
      <c r="E55" s="23"/>
      <c r="F55" s="45"/>
      <c r="G55" s="23"/>
      <c r="H55" s="24"/>
      <c r="I55" s="23"/>
      <c r="J55" s="18"/>
      <c r="K55" s="19">
        <f>SUM(J55*H55)</f>
        <v>0</v>
      </c>
      <c r="L55" s="20"/>
      <c r="M55" s="24"/>
      <c r="N55" s="24"/>
      <c r="O55" s="70"/>
      <c r="P55" s="23"/>
    </row>
    <row r="56" spans="1:1024" ht="14.25">
      <c r="A56" s="23" t="s">
        <v>260</v>
      </c>
      <c r="B56" s="23" t="s">
        <v>261</v>
      </c>
      <c r="C56" s="45" t="s">
        <v>262</v>
      </c>
      <c r="D56" s="23"/>
      <c r="E56" s="23"/>
      <c r="F56" s="45" t="s">
        <v>263</v>
      </c>
      <c r="G56" s="23" t="s">
        <v>264</v>
      </c>
      <c r="H56" s="24">
        <v>1</v>
      </c>
      <c r="I56" s="23" t="s">
        <v>127</v>
      </c>
      <c r="J56" s="18">
        <v>0.76</v>
      </c>
      <c r="K56" s="19">
        <f>SUM(J56*H56)</f>
        <v>0.76</v>
      </c>
      <c r="L56" s="20">
        <f t="shared" ref="L56:L66" si="4">($L$3*H56)</f>
        <v>500</v>
      </c>
      <c r="M56" s="32" t="s">
        <v>265</v>
      </c>
      <c r="N56" s="58">
        <v>42447</v>
      </c>
      <c r="O56" s="46">
        <v>42453</v>
      </c>
      <c r="P56" s="36" t="s">
        <v>266</v>
      </c>
    </row>
    <row r="57" spans="1:1024" ht="14.25">
      <c r="A57" s="23" t="s">
        <v>260</v>
      </c>
      <c r="B57" s="23" t="s">
        <v>267</v>
      </c>
      <c r="C57" s="45" t="s">
        <v>268</v>
      </c>
      <c r="D57" s="23"/>
      <c r="E57" s="23"/>
      <c r="F57" s="45" t="s">
        <v>269</v>
      </c>
      <c r="G57" s="23"/>
      <c r="H57" s="24">
        <v>1</v>
      </c>
      <c r="I57" s="23" t="s">
        <v>270</v>
      </c>
      <c r="J57" s="18">
        <f>228/1500</f>
        <v>0.152</v>
      </c>
      <c r="K57" s="19">
        <f>SUM(J57*H57)</f>
        <v>0.152</v>
      </c>
      <c r="L57" s="20">
        <f t="shared" si="4"/>
        <v>500</v>
      </c>
      <c r="M57" s="32" t="s">
        <v>271</v>
      </c>
      <c r="N57" s="58">
        <v>42461</v>
      </c>
      <c r="O57" s="46">
        <v>42473</v>
      </c>
      <c r="P57" s="114" t="s">
        <v>272</v>
      </c>
    </row>
    <row r="58" spans="1:1024" ht="25.5">
      <c r="A58" s="23" t="s">
        <v>260</v>
      </c>
      <c r="B58" s="23" t="s">
        <v>273</v>
      </c>
      <c r="C58" s="27" t="s">
        <v>274</v>
      </c>
      <c r="D58" s="23"/>
      <c r="E58" s="23"/>
      <c r="F58" s="45" t="s">
        <v>263</v>
      </c>
      <c r="G58" s="23" t="s">
        <v>275</v>
      </c>
      <c r="H58" s="24">
        <v>1</v>
      </c>
      <c r="I58" s="23" t="s">
        <v>127</v>
      </c>
      <c r="J58" s="18">
        <f>34/1000</f>
        <v>3.4000000000000002E-2</v>
      </c>
      <c r="K58" s="19">
        <f>SUM(J58*H58)</f>
        <v>3.4000000000000002E-2</v>
      </c>
      <c r="L58" s="20">
        <f t="shared" si="4"/>
        <v>500</v>
      </c>
      <c r="M58" s="32" t="s">
        <v>276</v>
      </c>
      <c r="N58" s="58">
        <v>42488</v>
      </c>
      <c r="O58" s="46">
        <v>42499</v>
      </c>
      <c r="P58" s="36" t="s">
        <v>238</v>
      </c>
    </row>
    <row r="59" spans="1:1024" ht="25.5">
      <c r="A59" s="23"/>
      <c r="B59" s="23" t="s">
        <v>277</v>
      </c>
      <c r="C59" s="45" t="s">
        <v>278</v>
      </c>
      <c r="D59" s="23"/>
      <c r="E59" s="23"/>
      <c r="F59" s="45" t="s">
        <v>269</v>
      </c>
      <c r="G59" s="23"/>
      <c r="H59" s="24">
        <f>(1/225)/4</f>
        <v>1.1111111111111111E-3</v>
      </c>
      <c r="I59" s="23" t="s">
        <v>127</v>
      </c>
      <c r="J59" s="23"/>
      <c r="K59" s="23"/>
      <c r="L59" s="20">
        <f t="shared" si="4"/>
        <v>0.55555555555555558</v>
      </c>
      <c r="M59" s="32" t="s">
        <v>271</v>
      </c>
      <c r="N59" s="58">
        <v>42473</v>
      </c>
      <c r="O59" s="46">
        <v>42479</v>
      </c>
      <c r="P59" s="114" t="s">
        <v>272</v>
      </c>
    </row>
    <row r="60" spans="1:1024" ht="25.5">
      <c r="A60" s="23" t="s">
        <v>279</v>
      </c>
      <c r="B60" s="23" t="s">
        <v>280</v>
      </c>
      <c r="C60" s="45" t="s">
        <v>281</v>
      </c>
      <c r="D60" s="23"/>
      <c r="E60" s="23"/>
      <c r="F60" s="45" t="s">
        <v>282</v>
      </c>
      <c r="G60" s="23"/>
      <c r="H60" s="24">
        <v>1</v>
      </c>
      <c r="I60" s="23" t="s">
        <v>127</v>
      </c>
      <c r="J60" s="18">
        <v>0.22600000000000001</v>
      </c>
      <c r="K60" s="19">
        <f>SUM(J60*H60)</f>
        <v>0.22600000000000001</v>
      </c>
      <c r="L60" s="20">
        <f t="shared" si="4"/>
        <v>500</v>
      </c>
      <c r="M60" s="115" t="s">
        <v>283</v>
      </c>
      <c r="N60" s="116">
        <v>42488</v>
      </c>
      <c r="O60" s="116">
        <v>42495</v>
      </c>
      <c r="P60" s="36" t="s">
        <v>284</v>
      </c>
    </row>
    <row r="61" spans="1:1024" ht="25.5">
      <c r="A61" s="23" t="s">
        <v>279</v>
      </c>
      <c r="B61" s="23" t="s">
        <v>285</v>
      </c>
      <c r="C61" s="45" t="s">
        <v>286</v>
      </c>
      <c r="D61" s="23"/>
      <c r="E61" s="23"/>
      <c r="F61" s="45" t="s">
        <v>282</v>
      </c>
      <c r="G61" s="23"/>
      <c r="H61" s="24">
        <v>1</v>
      </c>
      <c r="I61" s="23" t="s">
        <v>127</v>
      </c>
      <c r="J61" s="18">
        <v>0.22600000000000001</v>
      </c>
      <c r="K61" s="19">
        <f>SUM(J61*H61)</f>
        <v>0.22600000000000001</v>
      </c>
      <c r="L61" s="20">
        <f t="shared" si="4"/>
        <v>500</v>
      </c>
      <c r="M61" s="115" t="s">
        <v>283</v>
      </c>
      <c r="N61" s="116">
        <v>42488</v>
      </c>
      <c r="O61" s="116">
        <v>42495</v>
      </c>
      <c r="P61" s="36" t="s">
        <v>284</v>
      </c>
    </row>
    <row r="62" spans="1:1024" ht="25.5">
      <c r="A62" s="7" t="s">
        <v>287</v>
      </c>
      <c r="B62" s="14" t="s">
        <v>288</v>
      </c>
      <c r="C62" s="29" t="s">
        <v>289</v>
      </c>
      <c r="F62" s="66" t="s">
        <v>290</v>
      </c>
      <c r="G62" s="32"/>
      <c r="H62" s="32">
        <v>0.02</v>
      </c>
      <c r="I62" s="14" t="s">
        <v>127</v>
      </c>
      <c r="J62" s="3">
        <v>34.411000000000001</v>
      </c>
      <c r="K62" s="19">
        <f>SUM(J62*H62)</f>
        <v>0.68822000000000005</v>
      </c>
      <c r="L62" s="20">
        <f t="shared" si="4"/>
        <v>10</v>
      </c>
      <c r="M62" s="32" t="s">
        <v>291</v>
      </c>
      <c r="N62" s="58">
        <v>42500</v>
      </c>
      <c r="O62" s="46">
        <v>42521</v>
      </c>
      <c r="P62" s="14" t="s">
        <v>292</v>
      </c>
    </row>
    <row r="63" spans="1:1024" ht="25.5">
      <c r="A63" s="23" t="s">
        <v>279</v>
      </c>
      <c r="B63" s="23" t="s">
        <v>293</v>
      </c>
      <c r="C63" s="45" t="s">
        <v>294</v>
      </c>
      <c r="D63" s="23"/>
      <c r="E63" s="45"/>
      <c r="F63" s="45"/>
      <c r="G63" s="24"/>
      <c r="H63" s="24">
        <v>1</v>
      </c>
      <c r="I63" s="18" t="s">
        <v>127</v>
      </c>
      <c r="J63" s="19"/>
      <c r="K63" s="19"/>
      <c r="L63" s="20">
        <f t="shared" si="4"/>
        <v>500</v>
      </c>
      <c r="P63" s="114" t="s">
        <v>295</v>
      </c>
    </row>
    <row r="64" spans="1:1024" ht="14.25">
      <c r="A64" s="7" t="s">
        <v>296</v>
      </c>
      <c r="B64" s="5" t="s">
        <v>297</v>
      </c>
      <c r="C64" s="5" t="s">
        <v>298</v>
      </c>
      <c r="D64" s="5"/>
      <c r="E64" s="5"/>
      <c r="F64" s="5" t="s">
        <v>299</v>
      </c>
      <c r="G64" s="5"/>
      <c r="H64" s="5">
        <v>1</v>
      </c>
      <c r="I64" s="5" t="s">
        <v>127</v>
      </c>
      <c r="J64" s="31">
        <v>7.0000000000000007E-2</v>
      </c>
      <c r="K64" s="117">
        <f>SUM(J64*H64)</f>
        <v>7.0000000000000007E-2</v>
      </c>
      <c r="L64" s="20">
        <f t="shared" si="4"/>
        <v>500</v>
      </c>
      <c r="M64" s="118" t="s">
        <v>300</v>
      </c>
      <c r="N64" s="119">
        <v>42496</v>
      </c>
      <c r="O64" s="119">
        <v>42501</v>
      </c>
      <c r="P64" s="36" t="s">
        <v>157</v>
      </c>
    </row>
    <row r="65" spans="1:16" ht="14.1" customHeight="1">
      <c r="A65" s="23" t="s">
        <v>296</v>
      </c>
      <c r="B65" s="120" t="s">
        <v>301</v>
      </c>
      <c r="C65" s="45" t="s">
        <v>302</v>
      </c>
      <c r="D65" s="23"/>
      <c r="E65" s="23"/>
      <c r="F65" s="45"/>
      <c r="G65" s="23"/>
      <c r="H65" s="24">
        <v>1</v>
      </c>
      <c r="I65" s="23" t="s">
        <v>127</v>
      </c>
      <c r="J65" s="121">
        <v>1</v>
      </c>
      <c r="K65" s="19">
        <v>7.4999999999999997E-2</v>
      </c>
      <c r="L65" s="20">
        <f t="shared" si="4"/>
        <v>500</v>
      </c>
      <c r="M65" s="24" t="s">
        <v>303</v>
      </c>
      <c r="N65" s="25">
        <v>42465</v>
      </c>
      <c r="O65" s="25">
        <v>42468</v>
      </c>
      <c r="P65" s="36" t="s">
        <v>304</v>
      </c>
    </row>
    <row r="66" spans="1:16" ht="28.5">
      <c r="A66" s="105" t="s">
        <v>279</v>
      </c>
      <c r="B66" s="105" t="s">
        <v>305</v>
      </c>
      <c r="C66" s="122" t="s">
        <v>306</v>
      </c>
      <c r="D66" s="118"/>
      <c r="E66" s="123"/>
      <c r="F66" s="118" t="s">
        <v>282</v>
      </c>
      <c r="G66" s="118"/>
      <c r="H66" s="118">
        <v>1</v>
      </c>
      <c r="I66" s="97" t="s">
        <v>127</v>
      </c>
      <c r="J66" s="124">
        <v>2.52E-2</v>
      </c>
      <c r="K66" s="124">
        <f>SUM(J66*H66)</f>
        <v>2.52E-2</v>
      </c>
      <c r="L66" s="20">
        <f t="shared" si="4"/>
        <v>500</v>
      </c>
      <c r="M66" s="24"/>
      <c r="N66" s="24"/>
      <c r="O66" s="25"/>
      <c r="P66" s="23" t="s">
        <v>307</v>
      </c>
    </row>
    <row r="67" spans="1:16" ht="14.25">
      <c r="A67" s="23"/>
      <c r="B67" s="23"/>
      <c r="C67" s="45"/>
      <c r="D67" s="23"/>
      <c r="E67" s="23"/>
      <c r="F67" s="45"/>
      <c r="G67" s="23"/>
      <c r="H67" s="24"/>
      <c r="I67" s="23"/>
      <c r="J67" s="18"/>
      <c r="K67" s="125">
        <f>SUM(K4:K64)</f>
        <v>65.020267197341184</v>
      </c>
      <c r="L67" s="126"/>
      <c r="M67" s="24"/>
      <c r="N67" s="24"/>
      <c r="O67" s="25"/>
      <c r="P67" s="23"/>
    </row>
    <row r="68" spans="1:16" ht="14.25">
      <c r="A68" s="23"/>
      <c r="B68" s="23"/>
      <c r="C68" s="45"/>
      <c r="D68" s="23"/>
      <c r="E68" s="23"/>
      <c r="F68" s="45"/>
      <c r="G68" s="23"/>
      <c r="H68" s="24"/>
      <c r="I68" s="23"/>
      <c r="J68" s="18"/>
      <c r="K68" s="19">
        <f t="shared" ref="K68:K88" si="5">SUM(J68*H68)</f>
        <v>0</v>
      </c>
      <c r="L68" s="126"/>
      <c r="M68" s="24"/>
      <c r="N68" s="24"/>
      <c r="O68" s="25"/>
      <c r="P68" s="23"/>
    </row>
    <row r="69" spans="1:16" ht="14.25">
      <c r="A69" s="23"/>
      <c r="B69" s="23"/>
      <c r="C69" s="45"/>
      <c r="D69" s="23"/>
      <c r="E69" s="23"/>
      <c r="F69" s="45"/>
      <c r="G69" s="23"/>
      <c r="H69" s="24"/>
      <c r="I69" s="23"/>
      <c r="J69" s="23"/>
      <c r="K69" s="19">
        <f t="shared" si="5"/>
        <v>0</v>
      </c>
      <c r="L69" s="23"/>
      <c r="M69" s="24"/>
      <c r="N69" s="24"/>
      <c r="O69" s="25"/>
      <c r="P69" s="23"/>
    </row>
    <row r="70" spans="1:16" ht="14.25">
      <c r="A70" s="23"/>
      <c r="B70" s="23"/>
      <c r="C70" s="45"/>
      <c r="D70" s="23"/>
      <c r="E70" s="23"/>
      <c r="F70" s="45"/>
      <c r="G70" s="23"/>
      <c r="H70" s="24"/>
      <c r="I70" s="23"/>
      <c r="J70" s="23"/>
      <c r="K70" s="19">
        <f t="shared" si="5"/>
        <v>0</v>
      </c>
      <c r="L70" s="23"/>
      <c r="M70" s="24"/>
      <c r="N70" s="24"/>
      <c r="O70" s="25"/>
      <c r="P70" s="23"/>
    </row>
    <row r="71" spans="1:16" ht="14.25">
      <c r="A71" s="23"/>
      <c r="B71" s="23"/>
      <c r="C71" s="45"/>
      <c r="D71" s="23"/>
      <c r="E71" s="23"/>
      <c r="F71" s="45"/>
      <c r="G71" s="23"/>
      <c r="H71" s="24"/>
      <c r="I71" s="23"/>
      <c r="J71" s="23"/>
      <c r="K71" s="19">
        <f t="shared" si="5"/>
        <v>0</v>
      </c>
      <c r="L71" s="23"/>
      <c r="M71" s="24"/>
      <c r="N71" s="24"/>
      <c r="O71" s="25"/>
      <c r="P71" s="23"/>
    </row>
    <row r="72" spans="1:16" ht="14.25">
      <c r="K72" s="10">
        <f t="shared" si="5"/>
        <v>0</v>
      </c>
    </row>
    <row r="73" spans="1:16" ht="14.25">
      <c r="K73" s="10">
        <f t="shared" si="5"/>
        <v>0</v>
      </c>
    </row>
    <row r="74" spans="1:16" ht="14.25">
      <c r="K74" s="10">
        <f t="shared" si="5"/>
        <v>0</v>
      </c>
    </row>
    <row r="75" spans="1:16" ht="14.25">
      <c r="K75" s="10">
        <f t="shared" si="5"/>
        <v>0</v>
      </c>
    </row>
    <row r="76" spans="1:16" ht="14.25">
      <c r="K76" s="10">
        <f t="shared" si="5"/>
        <v>0</v>
      </c>
    </row>
    <row r="77" spans="1:16" ht="14.25">
      <c r="K77" s="10">
        <f t="shared" si="5"/>
        <v>0</v>
      </c>
    </row>
    <row r="78" spans="1:16" ht="14.25">
      <c r="K78" s="10">
        <f t="shared" si="5"/>
        <v>0</v>
      </c>
    </row>
    <row r="79" spans="1:16" ht="14.25">
      <c r="K79" s="10">
        <f t="shared" si="5"/>
        <v>0</v>
      </c>
    </row>
    <row r="80" spans="1:16" ht="14.25">
      <c r="K80" s="10">
        <f t="shared" si="5"/>
        <v>0</v>
      </c>
    </row>
    <row r="81" spans="11:11" ht="14.25">
      <c r="K81" s="10">
        <f t="shared" si="5"/>
        <v>0</v>
      </c>
    </row>
    <row r="82" spans="11:11" ht="14.25">
      <c r="K82" s="10">
        <f t="shared" si="5"/>
        <v>0</v>
      </c>
    </row>
    <row r="83" spans="11:11" ht="14.25">
      <c r="K83" s="10">
        <f t="shared" si="5"/>
        <v>0</v>
      </c>
    </row>
    <row r="84" spans="11:11" ht="14.25">
      <c r="K84" s="10">
        <f t="shared" si="5"/>
        <v>0</v>
      </c>
    </row>
    <row r="85" spans="11:11" ht="14.25">
      <c r="K85" s="10">
        <f t="shared" si="5"/>
        <v>0</v>
      </c>
    </row>
    <row r="86" spans="11:11" ht="14.25">
      <c r="K86" s="10">
        <f t="shared" si="5"/>
        <v>0</v>
      </c>
    </row>
    <row r="87" spans="11:11" ht="14.25">
      <c r="K87" s="10">
        <f t="shared" si="5"/>
        <v>0</v>
      </c>
    </row>
    <row r="88" spans="11:11" ht="14.25">
      <c r="K88" s="10">
        <f t="shared" si="5"/>
        <v>0</v>
      </c>
    </row>
  </sheetData>
  <mergeCells count="1">
    <mergeCell ref="A1:E1"/>
  </mergeCells>
  <pageMargins left="0.1" right="0.1" top="0.39527777777777773" bottom="0.39527777777777773" header="0.1" footer="0.1"/>
  <pageSetup paperSize="0" fitToWidth="0" fitToHeight="0" orientation="portrait" cellComments="asDisplayed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28"/>
  <sheetViews>
    <sheetView workbookViewId="0"/>
  </sheetViews>
  <sheetFormatPr defaultRowHeight="14.25"/>
  <cols>
    <col min="1" max="2" width="10.625" customWidth="1"/>
    <col min="3" max="3" width="43.75" customWidth="1"/>
    <col min="4" max="6" width="15" customWidth="1"/>
    <col min="7" max="8" width="7" customWidth="1"/>
    <col min="9" max="9" width="5.625" customWidth="1"/>
    <col min="10" max="10" width="12.75" customWidth="1"/>
    <col min="11" max="128" width="10.625" customWidth="1"/>
  </cols>
  <sheetData>
    <row r="1" spans="1:128">
      <c r="A1" s="12" t="s">
        <v>107</v>
      </c>
      <c r="B1" s="12" t="s">
        <v>108</v>
      </c>
      <c r="C1" s="11" t="s">
        <v>109</v>
      </c>
      <c r="D1" s="11"/>
      <c r="E1" s="11"/>
      <c r="F1" s="12" t="s">
        <v>110</v>
      </c>
      <c r="G1" s="12"/>
      <c r="H1" s="12" t="s">
        <v>114</v>
      </c>
      <c r="I1" s="12" t="s">
        <v>115</v>
      </c>
      <c r="J1" s="12" t="s">
        <v>116</v>
      </c>
      <c r="K1" s="128" t="s">
        <v>117</v>
      </c>
      <c r="L1" s="12"/>
      <c r="M1" s="1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</row>
    <row r="2" spans="1:128">
      <c r="A2" s="12"/>
      <c r="B2" s="12"/>
      <c r="C2" s="11"/>
      <c r="D2" s="11"/>
      <c r="E2" s="11"/>
      <c r="F2" s="12"/>
      <c r="G2" s="12"/>
      <c r="H2" s="12"/>
      <c r="I2" s="12"/>
      <c r="J2" s="12"/>
      <c r="K2" s="128"/>
      <c r="L2" s="12"/>
      <c r="M2" s="12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</row>
    <row r="3" spans="1:128">
      <c r="A3" s="129"/>
      <c r="B3" s="130"/>
      <c r="C3" s="129" t="s">
        <v>308</v>
      </c>
      <c r="D3" s="130"/>
      <c r="E3" s="130"/>
      <c r="F3" s="130"/>
      <c r="G3" s="130"/>
      <c r="H3" s="130"/>
      <c r="I3" s="130"/>
      <c r="J3" s="130"/>
      <c r="K3" s="131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</row>
    <row r="4" spans="1:128">
      <c r="A4" s="15" t="s">
        <v>123</v>
      </c>
      <c r="B4" s="15" t="s">
        <v>124</v>
      </c>
      <c r="C4" s="16" t="s">
        <v>125</v>
      </c>
      <c r="D4" s="16"/>
      <c r="E4" s="16"/>
      <c r="F4" s="17" t="s">
        <v>126</v>
      </c>
      <c r="G4" s="17"/>
      <c r="H4" s="15">
        <v>1</v>
      </c>
      <c r="I4" s="15" t="s">
        <v>127</v>
      </c>
      <c r="J4" s="18">
        <v>4.01</v>
      </c>
      <c r="K4" s="19">
        <f>SUM(J4*H4)</f>
        <v>4.01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</row>
    <row r="5" spans="1:128">
      <c r="A5" s="23" t="s">
        <v>183</v>
      </c>
      <c r="B5" s="66" t="s">
        <v>234</v>
      </c>
      <c r="C5" s="66" t="s">
        <v>235</v>
      </c>
      <c r="D5" s="23"/>
      <c r="E5" s="23"/>
      <c r="F5" s="5" t="s">
        <v>230</v>
      </c>
      <c r="G5" s="7"/>
      <c r="H5" s="5">
        <v>50</v>
      </c>
      <c r="I5" s="5" t="s">
        <v>76</v>
      </c>
      <c r="J5" s="10">
        <f>19.26/1829</f>
        <v>1.053034445051941E-2</v>
      </c>
      <c r="K5" s="19">
        <f>SUM(J5*H5)</f>
        <v>0.52651722252597055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</row>
    <row r="6" spans="1:128">
      <c r="A6" s="23"/>
      <c r="B6" s="66"/>
      <c r="C6" s="66"/>
      <c r="D6" s="23"/>
      <c r="E6" s="23"/>
      <c r="F6" s="5"/>
      <c r="G6" s="7"/>
      <c r="H6" s="5"/>
      <c r="I6" s="5"/>
      <c r="J6" s="10"/>
      <c r="K6" s="1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</row>
    <row r="7" spans="1:128">
      <c r="A7" s="129"/>
      <c r="B7" s="132"/>
      <c r="C7" s="129" t="s">
        <v>309</v>
      </c>
      <c r="D7" s="130"/>
      <c r="E7" s="130"/>
      <c r="F7" s="132"/>
      <c r="G7" s="132"/>
      <c r="H7" s="132"/>
      <c r="I7" s="132"/>
      <c r="J7" s="132"/>
      <c r="K7" s="13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</row>
    <row r="8" spans="1:128">
      <c r="A8" s="15" t="s">
        <v>123</v>
      </c>
      <c r="B8" s="15" t="s">
        <v>128</v>
      </c>
      <c r="C8" s="17" t="s">
        <v>129</v>
      </c>
      <c r="D8" s="17"/>
      <c r="E8" s="17"/>
      <c r="F8" s="17" t="s">
        <v>126</v>
      </c>
      <c r="G8" s="17"/>
      <c r="H8" s="24">
        <v>1</v>
      </c>
      <c r="I8" s="15" t="s">
        <v>127</v>
      </c>
      <c r="J8" s="18">
        <v>0.34</v>
      </c>
      <c r="K8" s="19">
        <f>SUM(J8*H8)</f>
        <v>0.34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</row>
    <row r="9" spans="1:128">
      <c r="A9" s="23" t="s">
        <v>164</v>
      </c>
      <c r="B9" s="23" t="s">
        <v>13</v>
      </c>
      <c r="C9" s="45" t="s">
        <v>12</v>
      </c>
      <c r="D9" s="23"/>
      <c r="E9" s="23"/>
      <c r="F9" s="17" t="s">
        <v>165</v>
      </c>
      <c r="G9" s="23"/>
      <c r="H9" s="24">
        <v>1</v>
      </c>
      <c r="I9" s="23" t="s">
        <v>127</v>
      </c>
      <c r="J9" s="18">
        <v>4.99</v>
      </c>
      <c r="K9" s="19">
        <f>SUM(J9*H9)</f>
        <v>4.99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</row>
    <row r="10" spans="1:12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</row>
    <row r="11" spans="1:128">
      <c r="A11" s="134"/>
      <c r="B11" s="132"/>
      <c r="C11" s="134" t="s">
        <v>310</v>
      </c>
      <c r="D11" s="132"/>
      <c r="E11" s="132"/>
      <c r="F11" s="132"/>
      <c r="G11" s="132"/>
      <c r="H11" s="132"/>
      <c r="I11" s="132"/>
      <c r="J11" s="132"/>
      <c r="K11" s="13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</row>
    <row r="12" spans="1:128">
      <c r="A12" s="15" t="s">
        <v>123</v>
      </c>
      <c r="B12" s="15" t="s">
        <v>130</v>
      </c>
      <c r="C12" s="17" t="s">
        <v>131</v>
      </c>
      <c r="D12" s="23"/>
      <c r="E12" s="23"/>
      <c r="F12" s="17" t="s">
        <v>126</v>
      </c>
      <c r="G12" s="23"/>
      <c r="H12" s="24">
        <v>1</v>
      </c>
      <c r="I12" s="15" t="s">
        <v>127</v>
      </c>
      <c r="J12" s="18">
        <v>2.34</v>
      </c>
      <c r="K12" s="19">
        <f>SUM(J12*H12)</f>
        <v>2.34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</row>
    <row r="13" spans="1:128">
      <c r="A13" s="14" t="s">
        <v>183</v>
      </c>
      <c r="B13" s="14" t="s">
        <v>27</v>
      </c>
      <c r="C13" s="29" t="s">
        <v>26</v>
      </c>
      <c r="D13" s="14"/>
      <c r="E13" s="14"/>
      <c r="F13" s="29" t="s">
        <v>195</v>
      </c>
      <c r="G13" s="14"/>
      <c r="H13" s="32">
        <v>1</v>
      </c>
      <c r="I13" s="14" t="s">
        <v>127</v>
      </c>
      <c r="J13" s="3">
        <v>1.7999999999999999E-2</v>
      </c>
      <c r="K13" s="19">
        <f>SUM(J13*H13)</f>
        <v>1.7999999999999999E-2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</row>
    <row r="14" spans="1:128">
      <c r="A14" s="14" t="s">
        <v>183</v>
      </c>
      <c r="B14" s="5" t="s">
        <v>35</v>
      </c>
      <c r="C14" s="28" t="s">
        <v>202</v>
      </c>
      <c r="D14" s="14"/>
      <c r="E14" s="14"/>
      <c r="F14" s="29" t="s">
        <v>195</v>
      </c>
      <c r="G14" s="14"/>
      <c r="H14" s="32">
        <v>1</v>
      </c>
      <c r="I14" s="14" t="s">
        <v>127</v>
      </c>
      <c r="J14" s="3">
        <v>9.1999999999999998E-3</v>
      </c>
      <c r="K14" s="19">
        <f>SUM(J14*H14)</f>
        <v>9.1999999999999998E-3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</row>
    <row r="15" spans="1:128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9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</row>
    <row r="16" spans="1:128">
      <c r="A16" s="135"/>
      <c r="B16" s="132"/>
      <c r="C16" s="135" t="s">
        <v>311</v>
      </c>
      <c r="D16" s="132"/>
      <c r="E16" s="132"/>
      <c r="F16" s="132"/>
      <c r="G16" s="132"/>
      <c r="H16" s="132"/>
      <c r="I16" s="132"/>
      <c r="J16" s="132"/>
      <c r="K16" s="13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</row>
    <row r="17" spans="1:128">
      <c r="A17" s="14"/>
      <c r="B17" s="14"/>
      <c r="C17" s="14" t="s">
        <v>308</v>
      </c>
      <c r="D17" s="14"/>
      <c r="E17" s="14"/>
      <c r="F17" s="14"/>
      <c r="G17" s="14"/>
      <c r="H17" s="14"/>
      <c r="I17" s="14"/>
      <c r="J17" s="14"/>
      <c r="K17" s="1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</row>
    <row r="18" spans="1:128">
      <c r="A18" s="14"/>
      <c r="B18" s="14"/>
      <c r="C18" s="14" t="s">
        <v>309</v>
      </c>
      <c r="D18" s="14"/>
      <c r="E18" s="14"/>
      <c r="F18" s="14"/>
      <c r="G18" s="14"/>
      <c r="H18" s="14"/>
      <c r="I18" s="14"/>
      <c r="J18" s="14"/>
      <c r="K18" s="19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</row>
    <row r="19" spans="1:128">
      <c r="A19" s="15" t="s">
        <v>123</v>
      </c>
      <c r="B19" s="15" t="s">
        <v>11</v>
      </c>
      <c r="C19" s="17" t="s">
        <v>132</v>
      </c>
      <c r="D19" s="17"/>
      <c r="E19" s="17"/>
      <c r="F19" s="17" t="s">
        <v>126</v>
      </c>
      <c r="G19" s="17"/>
      <c r="H19" s="24">
        <v>1</v>
      </c>
      <c r="I19" s="15" t="s">
        <v>127</v>
      </c>
      <c r="J19" s="18">
        <v>0.02</v>
      </c>
      <c r="K19" s="19">
        <f t="shared" ref="K19:K25" si="0">SUM(J19*H19)</f>
        <v>0.02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</row>
    <row r="20" spans="1:128">
      <c r="A20" s="15" t="s">
        <v>164</v>
      </c>
      <c r="B20" s="136" t="s">
        <v>255</v>
      </c>
      <c r="C20" s="7" t="s">
        <v>256</v>
      </c>
      <c r="D20" s="15"/>
      <c r="E20" s="15"/>
      <c r="F20" s="17" t="s">
        <v>257</v>
      </c>
      <c r="G20" s="21"/>
      <c r="H20" s="15">
        <v>2</v>
      </c>
      <c r="I20" s="15" t="s">
        <v>127</v>
      </c>
      <c r="J20" s="19">
        <v>0.42</v>
      </c>
      <c r="K20" s="19">
        <f t="shared" si="0"/>
        <v>0.84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</row>
    <row r="21" spans="1:128">
      <c r="A21" s="14" t="s">
        <v>183</v>
      </c>
      <c r="B21" s="5" t="s">
        <v>45</v>
      </c>
      <c r="C21" s="28" t="s">
        <v>204</v>
      </c>
      <c r="D21" s="14"/>
      <c r="E21" s="14"/>
      <c r="F21" s="29" t="s">
        <v>195</v>
      </c>
      <c r="G21" s="14"/>
      <c r="H21" s="32">
        <v>1</v>
      </c>
      <c r="I21" s="14" t="s">
        <v>127</v>
      </c>
      <c r="J21" s="3">
        <v>3.2099999999999997E-2</v>
      </c>
      <c r="K21" s="19">
        <f t="shared" si="0"/>
        <v>3.2099999999999997E-2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</row>
    <row r="22" spans="1:128">
      <c r="A22" s="14" t="s">
        <v>183</v>
      </c>
      <c r="B22" s="5" t="s">
        <v>47</v>
      </c>
      <c r="C22" s="28" t="s">
        <v>205</v>
      </c>
      <c r="D22" s="14"/>
      <c r="E22" s="14"/>
      <c r="F22" s="29" t="s">
        <v>195</v>
      </c>
      <c r="G22" s="14"/>
      <c r="H22" s="32">
        <v>3</v>
      </c>
      <c r="I22" s="14" t="s">
        <v>127</v>
      </c>
      <c r="J22" s="3">
        <v>1.52E-2</v>
      </c>
      <c r="K22" s="19">
        <f t="shared" si="0"/>
        <v>4.5600000000000002E-2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</row>
    <row r="23" spans="1:128" ht="25.5">
      <c r="A23" s="14" t="s">
        <v>183</v>
      </c>
      <c r="B23" s="5" t="s">
        <v>49</v>
      </c>
      <c r="C23" s="28" t="s">
        <v>206</v>
      </c>
      <c r="D23" s="14"/>
      <c r="E23" s="14"/>
      <c r="F23" s="29" t="s">
        <v>195</v>
      </c>
      <c r="G23" s="14"/>
      <c r="H23" s="32">
        <v>1</v>
      </c>
      <c r="I23" s="14" t="s">
        <v>127</v>
      </c>
      <c r="J23" s="3">
        <v>0.05</v>
      </c>
      <c r="K23" s="19">
        <f t="shared" si="0"/>
        <v>0.05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</row>
    <row r="24" spans="1:128" ht="25.5">
      <c r="A24" s="14" t="s">
        <v>183</v>
      </c>
      <c r="B24" s="5" t="s">
        <v>51</v>
      </c>
      <c r="C24" s="28" t="s">
        <v>207</v>
      </c>
      <c r="D24" s="14"/>
      <c r="E24" s="14"/>
      <c r="F24" s="29" t="s">
        <v>195</v>
      </c>
      <c r="G24" s="14"/>
      <c r="H24" s="32">
        <v>1</v>
      </c>
      <c r="I24" s="14" t="s">
        <v>127</v>
      </c>
      <c r="J24" s="3">
        <v>0.06</v>
      </c>
      <c r="K24" s="19">
        <f t="shared" si="0"/>
        <v>0.06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</row>
    <row r="25" spans="1:128">
      <c r="A25" s="14" t="s">
        <v>183</v>
      </c>
      <c r="B25" s="5" t="s">
        <v>41</v>
      </c>
      <c r="C25" s="28" t="s">
        <v>203</v>
      </c>
      <c r="D25" s="14"/>
      <c r="E25" s="14"/>
      <c r="F25" s="29" t="s">
        <v>195</v>
      </c>
      <c r="G25" s="14"/>
      <c r="H25" s="32">
        <v>2</v>
      </c>
      <c r="I25" s="14" t="s">
        <v>127</v>
      </c>
      <c r="J25" s="3">
        <v>4.5999999999999999E-3</v>
      </c>
      <c r="K25" s="19">
        <f t="shared" si="0"/>
        <v>9.1999999999999998E-3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</row>
    <row r="26" spans="1:12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</row>
    <row r="27" spans="1:128">
      <c r="A27" s="135"/>
      <c r="B27" s="132"/>
      <c r="C27" s="135" t="s">
        <v>312</v>
      </c>
      <c r="D27" s="132"/>
      <c r="E27" s="132"/>
      <c r="F27" s="132"/>
      <c r="G27" s="132"/>
      <c r="H27" s="132"/>
      <c r="I27" s="132"/>
      <c r="J27" s="132"/>
      <c r="K27" s="13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</row>
    <row r="28" spans="1:128">
      <c r="A28" s="15" t="s">
        <v>136</v>
      </c>
      <c r="B28" s="15" t="s">
        <v>189</v>
      </c>
      <c r="C28" s="17" t="s">
        <v>190</v>
      </c>
      <c r="D28" s="15"/>
      <c r="E28" s="15"/>
      <c r="F28" s="17" t="s">
        <v>191</v>
      </c>
      <c r="G28" s="15" t="s">
        <v>192</v>
      </c>
      <c r="H28" s="15">
        <v>1</v>
      </c>
      <c r="I28" s="15" t="s">
        <v>127</v>
      </c>
      <c r="J28" s="19">
        <v>7.5</v>
      </c>
      <c r="K28" s="19">
        <f>SUM(J28*H28)</f>
        <v>7.5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</row>
    <row r="29" spans="1:128">
      <c r="A29" s="137" t="s">
        <v>136</v>
      </c>
      <c r="B29" s="138" t="s">
        <v>176</v>
      </c>
      <c r="C29" s="138" t="s">
        <v>313</v>
      </c>
      <c r="D29" s="137"/>
      <c r="E29" s="137"/>
      <c r="F29" s="138" t="s">
        <v>314</v>
      </c>
      <c r="G29" s="139" t="s">
        <v>315</v>
      </c>
      <c r="H29" s="137">
        <v>100</v>
      </c>
      <c r="I29" s="137" t="s">
        <v>76</v>
      </c>
      <c r="J29" s="140">
        <f>22.08/30480</f>
        <v>7.244094488188976E-4</v>
      </c>
      <c r="K29" s="141">
        <f>SUM(J29*H29)</f>
        <v>7.2440944881889763E-2</v>
      </c>
      <c r="L29" s="14" t="s">
        <v>316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</row>
    <row r="30" spans="1:128" ht="25.5">
      <c r="A30" s="142" t="s">
        <v>136</v>
      </c>
      <c r="B30" s="142" t="s">
        <v>168</v>
      </c>
      <c r="C30" s="143" t="s">
        <v>169</v>
      </c>
      <c r="D30" s="142"/>
      <c r="E30" s="142"/>
      <c r="F30" s="143" t="s">
        <v>170</v>
      </c>
      <c r="G30" s="142" t="s">
        <v>171</v>
      </c>
      <c r="H30" s="144">
        <v>45</v>
      </c>
      <c r="I30" s="142" t="s">
        <v>76</v>
      </c>
      <c r="J30" s="145">
        <f>(17.92/1219.2)</f>
        <v>1.4698162729658794E-2</v>
      </c>
      <c r="K30" s="146">
        <f>SUM(J30*H30)</f>
        <v>0.66141732283464572</v>
      </c>
      <c r="L30" s="14" t="s">
        <v>317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</row>
    <row r="31" spans="1:128" ht="25.5">
      <c r="A31" s="142" t="s">
        <v>136</v>
      </c>
      <c r="B31" s="142" t="s">
        <v>172</v>
      </c>
      <c r="C31" s="143" t="s">
        <v>173</v>
      </c>
      <c r="D31" s="142"/>
      <c r="E31" s="142"/>
      <c r="F31" s="143" t="s">
        <v>170</v>
      </c>
      <c r="G31" s="142" t="s">
        <v>174</v>
      </c>
      <c r="H31" s="144">
        <v>35</v>
      </c>
      <c r="I31" s="142" t="s">
        <v>76</v>
      </c>
      <c r="J31" s="145">
        <f>(32.48/1219.2)</f>
        <v>2.6640419947506558E-2</v>
      </c>
      <c r="K31" s="146">
        <f>SUM(J31*H31)</f>
        <v>0.93241469816272948</v>
      </c>
      <c r="L31" s="14" t="s">
        <v>317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</row>
    <row r="32" spans="1:128">
      <c r="A32" s="33" t="s">
        <v>136</v>
      </c>
      <c r="B32" s="33" t="s">
        <v>146</v>
      </c>
      <c r="C32" s="16" t="s">
        <v>147</v>
      </c>
      <c r="D32" s="33" t="s">
        <v>139</v>
      </c>
      <c r="E32" s="34" t="s">
        <v>148</v>
      </c>
      <c r="F32" s="16" t="s">
        <v>140</v>
      </c>
      <c r="G32" s="33" t="s">
        <v>149</v>
      </c>
      <c r="H32" s="33">
        <v>4</v>
      </c>
      <c r="I32" s="33" t="s">
        <v>127</v>
      </c>
      <c r="J32" s="35">
        <v>8.1089999999999995E-2</v>
      </c>
      <c r="K32" s="19">
        <f>SUM(J32*H32)</f>
        <v>0.32435999999999998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</row>
    <row r="33" spans="1:12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9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</row>
    <row r="34" spans="1:128">
      <c r="A34" s="135"/>
      <c r="B34" s="132"/>
      <c r="C34" s="135" t="s">
        <v>318</v>
      </c>
      <c r="D34" s="132"/>
      <c r="E34" s="132"/>
      <c r="F34" s="132"/>
      <c r="G34" s="132"/>
      <c r="H34" s="132"/>
      <c r="I34" s="132"/>
      <c r="J34" s="132"/>
      <c r="K34" s="13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</row>
    <row r="35" spans="1:128">
      <c r="A35" s="15" t="s">
        <v>123</v>
      </c>
      <c r="B35" s="26" t="s">
        <v>61</v>
      </c>
      <c r="C35" s="27" t="s">
        <v>60</v>
      </c>
      <c r="D35" s="23"/>
      <c r="E35" s="23"/>
      <c r="F35" s="17" t="s">
        <v>126</v>
      </c>
      <c r="G35" s="23"/>
      <c r="H35" s="24">
        <v>1</v>
      </c>
      <c r="I35" s="15" t="s">
        <v>127</v>
      </c>
      <c r="J35" s="18">
        <v>1.1200000000000001</v>
      </c>
      <c r="K35" s="19">
        <f t="shared" ref="K35:K40" si="1">SUM(J35*H35)</f>
        <v>1.1200000000000001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</row>
    <row r="36" spans="1:128" ht="25.5">
      <c r="A36" s="142" t="s">
        <v>136</v>
      </c>
      <c r="B36" s="142" t="s">
        <v>158</v>
      </c>
      <c r="C36" s="143" t="s">
        <v>159</v>
      </c>
      <c r="D36" s="142"/>
      <c r="E36" s="142"/>
      <c r="F36" s="143" t="s">
        <v>160</v>
      </c>
      <c r="G36" s="142" t="s">
        <v>161</v>
      </c>
      <c r="H36" s="142">
        <v>0</v>
      </c>
      <c r="I36" s="142" t="s">
        <v>127</v>
      </c>
      <c r="J36" s="146">
        <v>1.45</v>
      </c>
      <c r="K36" s="19">
        <f t="shared" si="1"/>
        <v>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</row>
    <row r="37" spans="1:128" ht="38.25">
      <c r="A37" s="147" t="s">
        <v>136</v>
      </c>
      <c r="B37" s="147" t="s">
        <v>319</v>
      </c>
      <c r="C37" s="147" t="s">
        <v>320</v>
      </c>
      <c r="D37" s="147" t="s">
        <v>180</v>
      </c>
      <c r="E37" s="147" t="s">
        <v>321</v>
      </c>
      <c r="F37" s="147" t="s">
        <v>180</v>
      </c>
      <c r="G37" s="147" t="s">
        <v>321</v>
      </c>
      <c r="H37" s="138">
        <v>1</v>
      </c>
      <c r="I37" s="138" t="s">
        <v>127</v>
      </c>
      <c r="J37" s="147">
        <v>3.13</v>
      </c>
      <c r="K37" s="141">
        <f t="shared" si="1"/>
        <v>3.13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</row>
    <row r="38" spans="1:128">
      <c r="A38" s="14" t="s">
        <v>183</v>
      </c>
      <c r="B38" s="5" t="s">
        <v>54</v>
      </c>
      <c r="C38" s="28" t="s">
        <v>208</v>
      </c>
      <c r="D38" s="14"/>
      <c r="E38" s="14"/>
      <c r="F38" s="29" t="s">
        <v>211</v>
      </c>
      <c r="G38" s="14"/>
      <c r="H38" s="32">
        <v>4</v>
      </c>
      <c r="I38" s="14" t="s">
        <v>127</v>
      </c>
      <c r="J38" s="3">
        <v>3.5999999999999997E-2</v>
      </c>
      <c r="K38" s="19">
        <f t="shared" si="1"/>
        <v>0.14399999999999999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</row>
    <row r="39" spans="1:128">
      <c r="A39" s="14" t="s">
        <v>183</v>
      </c>
      <c r="B39" s="5" t="s">
        <v>29</v>
      </c>
      <c r="C39" s="28" t="s">
        <v>200</v>
      </c>
      <c r="D39" s="14"/>
      <c r="E39" s="14"/>
      <c r="F39" s="29" t="s">
        <v>195</v>
      </c>
      <c r="G39" s="14"/>
      <c r="H39" s="32">
        <v>4</v>
      </c>
      <c r="I39" s="14" t="s">
        <v>127</v>
      </c>
      <c r="J39" s="3">
        <v>1.6E-2</v>
      </c>
      <c r="K39" s="19">
        <f t="shared" si="1"/>
        <v>6.4000000000000001E-2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</row>
    <row r="40" spans="1:128">
      <c r="A40" s="15" t="s">
        <v>136</v>
      </c>
      <c r="B40" s="15" t="s">
        <v>143</v>
      </c>
      <c r="C40" s="17" t="s">
        <v>144</v>
      </c>
      <c r="D40" s="15" t="s">
        <v>139</v>
      </c>
      <c r="E40" s="15"/>
      <c r="F40" s="17" t="s">
        <v>322</v>
      </c>
      <c r="G40" s="15" t="s">
        <v>145</v>
      </c>
      <c r="H40" s="15">
        <v>2</v>
      </c>
      <c r="I40" s="15" t="s">
        <v>127</v>
      </c>
      <c r="J40" s="19">
        <v>0.13</v>
      </c>
      <c r="K40" s="19">
        <f t="shared" si="1"/>
        <v>0.26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</row>
    <row r="41" spans="1:1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9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</row>
    <row r="42" spans="1:128">
      <c r="A42" s="135"/>
      <c r="B42" s="132"/>
      <c r="C42" s="135" t="s">
        <v>323</v>
      </c>
      <c r="D42" s="132"/>
      <c r="E42" s="132"/>
      <c r="F42" s="132"/>
      <c r="G42" s="132"/>
      <c r="H42" s="132"/>
      <c r="I42" s="132"/>
      <c r="J42" s="132"/>
      <c r="K42" s="13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</row>
    <row r="43" spans="1:128" ht="25.5">
      <c r="A43" s="21" t="s">
        <v>183</v>
      </c>
      <c r="B43" s="21" t="s">
        <v>184</v>
      </c>
      <c r="C43" s="61" t="s">
        <v>185</v>
      </c>
      <c r="D43" s="21"/>
      <c r="E43" s="21"/>
      <c r="F43" s="61" t="s">
        <v>186</v>
      </c>
      <c r="G43" s="21" t="s">
        <v>184</v>
      </c>
      <c r="H43" s="21">
        <v>1</v>
      </c>
      <c r="I43" s="21" t="s">
        <v>127</v>
      </c>
      <c r="J43" s="62">
        <v>23</v>
      </c>
      <c r="K43" s="19">
        <f t="shared" ref="K43:K48" si="2">SUM(J43*H43)</f>
        <v>23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</row>
    <row r="44" spans="1:128">
      <c r="A44" s="15" t="s">
        <v>136</v>
      </c>
      <c r="B44" s="15" t="s">
        <v>143</v>
      </c>
      <c r="C44" s="17" t="s">
        <v>144</v>
      </c>
      <c r="D44" s="15" t="s">
        <v>139</v>
      </c>
      <c r="E44" s="15"/>
      <c r="F44" s="17" t="s">
        <v>322</v>
      </c>
      <c r="G44" s="15" t="s">
        <v>145</v>
      </c>
      <c r="H44" s="15">
        <v>5</v>
      </c>
      <c r="I44" s="15" t="s">
        <v>127</v>
      </c>
      <c r="J44" s="19">
        <v>0.13</v>
      </c>
      <c r="K44" s="19">
        <f t="shared" si="2"/>
        <v>0.65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</row>
    <row r="45" spans="1:128">
      <c r="A45" s="5" t="s">
        <v>136</v>
      </c>
      <c r="B45" s="5" t="s">
        <v>324</v>
      </c>
      <c r="C45" s="5" t="s">
        <v>325</v>
      </c>
      <c r="D45" s="5"/>
      <c r="E45" s="8" t="s">
        <v>326</v>
      </c>
      <c r="F45" s="5" t="s">
        <v>78</v>
      </c>
      <c r="G45" s="8" t="s">
        <v>327</v>
      </c>
      <c r="H45" s="8">
        <v>1</v>
      </c>
      <c r="I45" s="5" t="s">
        <v>127</v>
      </c>
      <c r="J45" s="3">
        <v>0.09</v>
      </c>
      <c r="K45" s="19">
        <f t="shared" si="2"/>
        <v>0.09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</row>
    <row r="46" spans="1:128">
      <c r="A46" s="5" t="s">
        <v>136</v>
      </c>
      <c r="B46" s="5" t="s">
        <v>246</v>
      </c>
      <c r="C46" s="5" t="s">
        <v>247</v>
      </c>
      <c r="D46" s="5"/>
      <c r="E46" s="5"/>
      <c r="F46" s="5" t="s">
        <v>154</v>
      </c>
      <c r="G46" s="5" t="s">
        <v>248</v>
      </c>
      <c r="H46" s="5">
        <v>200</v>
      </c>
      <c r="I46" s="5" t="s">
        <v>76</v>
      </c>
      <c r="J46" s="6">
        <f>((118.4/100)/12)/25.4</f>
        <v>3.8845144356955386E-3</v>
      </c>
      <c r="K46" s="19">
        <f t="shared" si="2"/>
        <v>0.77690288713910771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</row>
    <row r="47" spans="1:128">
      <c r="A47" s="109" t="s">
        <v>183</v>
      </c>
      <c r="B47" s="109" t="s">
        <v>251</v>
      </c>
      <c r="C47" s="109" t="s">
        <v>252</v>
      </c>
      <c r="D47" s="109"/>
      <c r="E47" s="110" t="s">
        <v>253</v>
      </c>
      <c r="F47" s="109" t="s">
        <v>195</v>
      </c>
      <c r="G47" s="110" t="s">
        <v>254</v>
      </c>
      <c r="H47" s="110">
        <v>1</v>
      </c>
      <c r="I47" s="109" t="s">
        <v>127</v>
      </c>
      <c r="J47" s="68">
        <f>1.95/100</f>
        <v>1.95E-2</v>
      </c>
      <c r="K47" s="19">
        <f t="shared" si="2"/>
        <v>1.95E-2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</row>
    <row r="48" spans="1:128">
      <c r="A48" s="23" t="s">
        <v>221</v>
      </c>
      <c r="B48" s="85" t="s">
        <v>228</v>
      </c>
      <c r="C48" s="85" t="s">
        <v>229</v>
      </c>
      <c r="D48" s="23"/>
      <c r="E48" s="23"/>
      <c r="F48" s="85" t="s">
        <v>230</v>
      </c>
      <c r="G48" s="87" t="s">
        <v>231</v>
      </c>
      <c r="H48" s="85">
        <v>0.5</v>
      </c>
      <c r="I48" s="85" t="s">
        <v>232</v>
      </c>
      <c r="J48" s="88">
        <f>41.74/628</f>
        <v>6.6464968152866247E-2</v>
      </c>
      <c r="K48" s="19">
        <f t="shared" si="2"/>
        <v>3.3232484076433123E-2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</row>
    <row r="49" spans="1:1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9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</row>
    <row r="50" spans="1:128">
      <c r="A50" s="135"/>
      <c r="B50" s="132"/>
      <c r="C50" s="135" t="s">
        <v>328</v>
      </c>
      <c r="D50" s="132"/>
      <c r="E50" s="132"/>
      <c r="F50" s="132"/>
      <c r="G50" s="132"/>
      <c r="H50" s="132"/>
      <c r="I50" s="132"/>
      <c r="J50" s="132"/>
      <c r="K50" s="133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</row>
    <row r="51" spans="1:128">
      <c r="A51" s="21" t="s">
        <v>136</v>
      </c>
      <c r="B51" s="15" t="s">
        <v>178</v>
      </c>
      <c r="C51" s="16" t="s">
        <v>179</v>
      </c>
      <c r="D51" s="15"/>
      <c r="E51" s="15"/>
      <c r="F51" s="17" t="s">
        <v>180</v>
      </c>
      <c r="G51" s="15"/>
      <c r="H51" s="30">
        <v>1</v>
      </c>
      <c r="I51" s="15" t="s">
        <v>127</v>
      </c>
      <c r="J51" s="19">
        <v>6.54</v>
      </c>
      <c r="K51" s="43">
        <f>H51*J51</f>
        <v>6.54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</row>
    <row r="52" spans="1:128">
      <c r="A52" s="33" t="s">
        <v>136</v>
      </c>
      <c r="B52" s="33" t="s">
        <v>146</v>
      </c>
      <c r="C52" s="16" t="s">
        <v>147</v>
      </c>
      <c r="D52" s="33" t="s">
        <v>139</v>
      </c>
      <c r="E52" s="34" t="s">
        <v>329</v>
      </c>
      <c r="F52" s="16" t="s">
        <v>140</v>
      </c>
      <c r="G52" s="33" t="s">
        <v>149</v>
      </c>
      <c r="H52" s="33">
        <v>2</v>
      </c>
      <c r="I52" s="33" t="s">
        <v>127</v>
      </c>
      <c r="J52" s="35">
        <v>3.5999999999999997E-2</v>
      </c>
      <c r="K52" s="19">
        <f>SUM(J52*H52)</f>
        <v>7.1999999999999995E-2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</row>
    <row r="53" spans="1:12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</row>
    <row r="54" spans="1:128">
      <c r="A54" s="135"/>
      <c r="B54" s="132"/>
      <c r="C54" s="135" t="s">
        <v>330</v>
      </c>
      <c r="D54" s="132"/>
      <c r="E54" s="132"/>
      <c r="F54" s="132"/>
      <c r="G54" s="132"/>
      <c r="H54" s="132"/>
      <c r="I54" s="132"/>
      <c r="J54" s="132"/>
      <c r="K54" s="13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</row>
    <row r="55" spans="1:128">
      <c r="A55" s="15" t="s">
        <v>123</v>
      </c>
      <c r="B55" s="15" t="s">
        <v>133</v>
      </c>
      <c r="C55" s="17" t="s">
        <v>134</v>
      </c>
      <c r="D55" s="23"/>
      <c r="E55" s="23"/>
      <c r="F55" s="17" t="s">
        <v>126</v>
      </c>
      <c r="G55" s="23"/>
      <c r="H55" s="24">
        <v>1</v>
      </c>
      <c r="I55" s="15" t="s">
        <v>127</v>
      </c>
      <c r="J55" s="18">
        <v>2.88</v>
      </c>
      <c r="K55" s="19">
        <f>SUM(J55*H55)</f>
        <v>2.88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</row>
    <row r="56" spans="1:128">
      <c r="A56" s="14" t="s">
        <v>183</v>
      </c>
      <c r="B56" s="5" t="s">
        <v>54</v>
      </c>
      <c r="C56" s="28" t="s">
        <v>208</v>
      </c>
      <c r="D56" s="14"/>
      <c r="E56" s="14"/>
      <c r="F56" s="29" t="s">
        <v>195</v>
      </c>
      <c r="G56" s="14"/>
      <c r="H56" s="32">
        <v>2</v>
      </c>
      <c r="I56" s="14" t="s">
        <v>127</v>
      </c>
      <c r="J56" s="3">
        <v>3.5999999999999997E-2</v>
      </c>
      <c r="K56" s="19">
        <f>SUM(J56*H56)</f>
        <v>7.1999999999999995E-2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</row>
    <row r="57" spans="1:128" ht="25.5">
      <c r="A57" s="23" t="s">
        <v>183</v>
      </c>
      <c r="B57" s="15" t="s">
        <v>71</v>
      </c>
      <c r="C57" s="17" t="s">
        <v>210</v>
      </c>
      <c r="D57" s="23"/>
      <c r="E57" s="23"/>
      <c r="F57" s="45" t="s">
        <v>195</v>
      </c>
      <c r="G57" s="23"/>
      <c r="H57" s="24">
        <v>1</v>
      </c>
      <c r="I57" s="23" t="s">
        <v>127</v>
      </c>
      <c r="J57" s="18">
        <v>8.8800000000000004E-2</v>
      </c>
      <c r="K57" s="19">
        <f>SUM(J57*H57)</f>
        <v>8.8800000000000004E-2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</row>
    <row r="58" spans="1:12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</row>
    <row r="59" spans="1:128">
      <c r="A59" s="135"/>
      <c r="B59" s="132"/>
      <c r="C59" s="135" t="s">
        <v>331</v>
      </c>
      <c r="D59" s="132"/>
      <c r="E59" s="132"/>
      <c r="F59" s="132"/>
      <c r="G59" s="132"/>
      <c r="H59" s="132"/>
      <c r="I59" s="132"/>
      <c r="J59" s="132"/>
      <c r="K59" s="133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</row>
    <row r="60" spans="1:128">
      <c r="A60" s="14"/>
      <c r="B60" s="14"/>
      <c r="C60" s="14" t="s">
        <v>311</v>
      </c>
      <c r="D60" s="14"/>
      <c r="E60" s="14"/>
      <c r="F60" s="14"/>
      <c r="G60" s="14"/>
      <c r="H60" s="14"/>
      <c r="I60" s="14"/>
      <c r="J60" s="14"/>
      <c r="K60" s="1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</row>
    <row r="61" spans="1:128">
      <c r="A61" s="14"/>
      <c r="B61" s="14"/>
      <c r="C61" s="14" t="s">
        <v>310</v>
      </c>
      <c r="D61" s="14"/>
      <c r="E61" s="14"/>
      <c r="F61" s="14"/>
      <c r="G61" s="14"/>
      <c r="H61" s="14"/>
      <c r="I61" s="14"/>
      <c r="J61" s="14"/>
      <c r="K61" s="1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</row>
    <row r="62" spans="1:128">
      <c r="A62" s="14"/>
      <c r="B62" s="14"/>
      <c r="C62" s="14" t="s">
        <v>312</v>
      </c>
      <c r="D62" s="14"/>
      <c r="E62" s="14"/>
      <c r="F62" s="14"/>
      <c r="G62" s="14"/>
      <c r="H62" s="14"/>
      <c r="I62" s="14"/>
      <c r="J62" s="14"/>
      <c r="K62" s="1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</row>
    <row r="63" spans="1:128">
      <c r="A63" s="14"/>
      <c r="B63" s="14"/>
      <c r="C63" s="14" t="s">
        <v>332</v>
      </c>
      <c r="D63" s="14"/>
      <c r="E63" s="14"/>
      <c r="F63" s="14"/>
      <c r="G63" s="14"/>
      <c r="H63" s="14"/>
      <c r="I63" s="14"/>
      <c r="J63" s="14"/>
      <c r="K63" s="1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</row>
    <row r="64" spans="1:128">
      <c r="A64" s="14"/>
      <c r="B64" s="14"/>
      <c r="C64" s="14" t="s">
        <v>323</v>
      </c>
      <c r="D64" s="14"/>
      <c r="E64" s="14"/>
      <c r="F64" s="14"/>
      <c r="G64" s="14"/>
      <c r="H64" s="14"/>
      <c r="I64" s="14"/>
      <c r="J64" s="14"/>
      <c r="K64" s="1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</row>
    <row r="65" spans="1:128">
      <c r="A65" s="14"/>
      <c r="B65" s="14"/>
      <c r="C65" s="14" t="s">
        <v>328</v>
      </c>
      <c r="D65" s="14"/>
      <c r="E65" s="14"/>
      <c r="F65" s="14"/>
      <c r="G65" s="14"/>
      <c r="H65" s="14"/>
      <c r="I65" s="14"/>
      <c r="J65" s="14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</row>
    <row r="66" spans="1:128">
      <c r="A66" s="14"/>
      <c r="B66" s="14"/>
      <c r="C66" s="14" t="s">
        <v>333</v>
      </c>
      <c r="D66" s="14"/>
      <c r="E66" s="14"/>
      <c r="F66" s="14"/>
      <c r="G66" s="14"/>
      <c r="H66" s="14"/>
      <c r="I66" s="14"/>
      <c r="J66" s="14"/>
      <c r="K66" s="1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</row>
    <row r="67" spans="1:128">
      <c r="A67" s="15" t="s">
        <v>136</v>
      </c>
      <c r="B67" s="5" t="s">
        <v>137</v>
      </c>
      <c r="C67" s="5" t="s">
        <v>138</v>
      </c>
      <c r="D67" s="5" t="s">
        <v>139</v>
      </c>
      <c r="E67" s="15"/>
      <c r="F67" s="14" t="s">
        <v>322</v>
      </c>
      <c r="G67" s="5" t="s">
        <v>141</v>
      </c>
      <c r="H67" s="30">
        <v>1</v>
      </c>
      <c r="I67" s="15" t="s">
        <v>127</v>
      </c>
      <c r="J67" s="31">
        <v>0.52600000000000002</v>
      </c>
      <c r="K67" s="19">
        <f t="shared" ref="K67:K74" si="3">SUM(J67*H67)</f>
        <v>0.52600000000000002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</row>
    <row r="68" spans="1:128">
      <c r="A68" s="14" t="s">
        <v>183</v>
      </c>
      <c r="B68" s="5" t="s">
        <v>29</v>
      </c>
      <c r="C68" s="28" t="s">
        <v>200</v>
      </c>
      <c r="D68" s="14"/>
      <c r="E68" s="14"/>
      <c r="F68" s="29" t="s">
        <v>195</v>
      </c>
      <c r="G68" s="14"/>
      <c r="H68" s="32">
        <v>5</v>
      </c>
      <c r="I68" s="14" t="s">
        <v>127</v>
      </c>
      <c r="J68" s="3">
        <v>1.6E-2</v>
      </c>
      <c r="K68" s="19">
        <f t="shared" si="3"/>
        <v>0.08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</row>
    <row r="69" spans="1:128">
      <c r="A69" s="14" t="s">
        <v>183</v>
      </c>
      <c r="B69" s="5" t="s">
        <v>33</v>
      </c>
      <c r="C69" s="28" t="s">
        <v>201</v>
      </c>
      <c r="D69" s="14"/>
      <c r="E69" s="14"/>
      <c r="F69" s="29" t="s">
        <v>195</v>
      </c>
      <c r="G69" s="14"/>
      <c r="H69" s="32">
        <v>5</v>
      </c>
      <c r="I69" s="14" t="s">
        <v>127</v>
      </c>
      <c r="J69" s="3">
        <v>1.6E-2</v>
      </c>
      <c r="K69" s="19">
        <f t="shared" si="3"/>
        <v>0.08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</row>
    <row r="70" spans="1:128">
      <c r="A70" s="14" t="s">
        <v>183</v>
      </c>
      <c r="B70" s="14" t="s">
        <v>43</v>
      </c>
      <c r="C70" s="29" t="s">
        <v>42</v>
      </c>
      <c r="D70" s="14"/>
      <c r="E70" s="14"/>
      <c r="F70" s="29" t="s">
        <v>195</v>
      </c>
      <c r="G70" s="14"/>
      <c r="H70" s="32">
        <v>2</v>
      </c>
      <c r="I70" s="14" t="s">
        <v>127</v>
      </c>
      <c r="J70" s="3">
        <v>2.7000000000000001E-3</v>
      </c>
      <c r="K70" s="19">
        <f t="shared" si="3"/>
        <v>5.4000000000000003E-3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</row>
    <row r="71" spans="1:128">
      <c r="A71" s="14" t="s">
        <v>183</v>
      </c>
      <c r="B71" s="5" t="s">
        <v>57</v>
      </c>
      <c r="C71" s="28" t="s">
        <v>209</v>
      </c>
      <c r="D71" s="14"/>
      <c r="E71" s="14"/>
      <c r="F71" s="29" t="s">
        <v>195</v>
      </c>
      <c r="G71" s="14"/>
      <c r="H71" s="32">
        <v>2</v>
      </c>
      <c r="I71" s="14" t="s">
        <v>127</v>
      </c>
      <c r="J71" s="3">
        <v>0.1376</v>
      </c>
      <c r="K71" s="19">
        <f t="shared" si="3"/>
        <v>0.2752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</row>
    <row r="72" spans="1:128">
      <c r="A72" s="23" t="s">
        <v>183</v>
      </c>
      <c r="B72" s="15" t="s">
        <v>214</v>
      </c>
      <c r="C72" s="16" t="s">
        <v>215</v>
      </c>
      <c r="D72" s="23"/>
      <c r="E72" s="23"/>
      <c r="F72" s="45" t="s">
        <v>195</v>
      </c>
      <c r="G72" s="23"/>
      <c r="H72" s="24">
        <v>1</v>
      </c>
      <c r="I72" s="23" t="s">
        <v>127</v>
      </c>
      <c r="J72" s="18">
        <v>2.82E-3</v>
      </c>
      <c r="K72" s="19">
        <f t="shared" si="3"/>
        <v>2.82E-3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</row>
    <row r="73" spans="1:128" ht="25.5">
      <c r="A73" s="23" t="s">
        <v>260</v>
      </c>
      <c r="B73" s="23" t="s">
        <v>334</v>
      </c>
      <c r="C73" s="27" t="s">
        <v>335</v>
      </c>
      <c r="D73" s="23"/>
      <c r="E73" s="23"/>
      <c r="F73" s="45" t="s">
        <v>336</v>
      </c>
      <c r="G73" s="23" t="s">
        <v>337</v>
      </c>
      <c r="H73" s="24">
        <v>1</v>
      </c>
      <c r="I73" s="23" t="s">
        <v>127</v>
      </c>
      <c r="J73" s="18">
        <v>0.03</v>
      </c>
      <c r="K73" s="19">
        <f t="shared" si="3"/>
        <v>0.03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</row>
    <row r="74" spans="1:128" ht="38.25">
      <c r="A74" s="21" t="s">
        <v>183</v>
      </c>
      <c r="B74" s="15" t="s">
        <v>216</v>
      </c>
      <c r="C74" s="17" t="s">
        <v>217</v>
      </c>
      <c r="D74" s="15"/>
      <c r="E74" s="15" t="s">
        <v>218</v>
      </c>
      <c r="F74" s="17" t="s">
        <v>219</v>
      </c>
      <c r="G74" s="15"/>
      <c r="H74" s="15">
        <v>1</v>
      </c>
      <c r="I74" s="15" t="s">
        <v>127</v>
      </c>
      <c r="J74" s="71">
        <v>2.1999999999999999E-2</v>
      </c>
      <c r="K74" s="19">
        <f t="shared" si="3"/>
        <v>2.1999999999999999E-2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</row>
    <row r="75" spans="1:128">
      <c r="A75" s="23" t="s">
        <v>279</v>
      </c>
      <c r="B75" s="23" t="s">
        <v>293</v>
      </c>
      <c r="C75" s="45" t="s">
        <v>294</v>
      </c>
      <c r="D75" s="23"/>
      <c r="E75" s="45"/>
      <c r="F75" s="23"/>
      <c r="G75" s="24"/>
      <c r="H75" s="24">
        <v>1</v>
      </c>
      <c r="I75" s="18" t="s">
        <v>127</v>
      </c>
      <c r="J75" s="19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</row>
    <row r="76" spans="1:128">
      <c r="A76" s="23"/>
      <c r="B76" s="23"/>
      <c r="C76" s="45"/>
      <c r="D76" s="23"/>
      <c r="E76" s="45"/>
      <c r="F76" s="23"/>
      <c r="G76" s="24"/>
      <c r="H76" s="24"/>
      <c r="I76" s="18"/>
      <c r="J76" s="19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</row>
    <row r="77" spans="1:128">
      <c r="A77" s="135"/>
      <c r="B77" s="132"/>
      <c r="C77" s="135" t="s">
        <v>338</v>
      </c>
      <c r="D77" s="132"/>
      <c r="E77" s="132"/>
      <c r="F77" s="132"/>
      <c r="G77" s="132"/>
      <c r="H77" s="132"/>
      <c r="I77" s="132"/>
      <c r="J77" s="132"/>
      <c r="K77" s="133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</row>
    <row r="78" spans="1:128">
      <c r="A78" s="23" t="s">
        <v>260</v>
      </c>
      <c r="B78" s="23" t="s">
        <v>273</v>
      </c>
      <c r="C78" s="27" t="s">
        <v>274</v>
      </c>
      <c r="D78" s="23"/>
      <c r="E78" s="23"/>
      <c r="F78" s="45" t="s">
        <v>263</v>
      </c>
      <c r="G78" s="23" t="s">
        <v>275</v>
      </c>
      <c r="H78" s="24">
        <v>1</v>
      </c>
      <c r="I78" s="23" t="s">
        <v>127</v>
      </c>
      <c r="J78" s="18">
        <f>36/1000</f>
        <v>3.5999999999999997E-2</v>
      </c>
      <c r="K78" s="19">
        <f>SUM(J78*H78)</f>
        <v>3.5999999999999997E-2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</row>
    <row r="79" spans="1:128" ht="25.5">
      <c r="A79" s="73" t="s">
        <v>221</v>
      </c>
      <c r="B79" s="73" t="s">
        <v>222</v>
      </c>
      <c r="C79" s="148" t="s">
        <v>223</v>
      </c>
      <c r="D79" s="73"/>
      <c r="E79" s="73"/>
      <c r="F79" s="75" t="s">
        <v>224</v>
      </c>
      <c r="G79" s="149" t="s">
        <v>225</v>
      </c>
      <c r="H79" s="77">
        <v>1</v>
      </c>
      <c r="I79" s="73" t="s">
        <v>127</v>
      </c>
      <c r="J79" s="78">
        <v>1.3</v>
      </c>
      <c r="K79" s="79">
        <f>SUM(J79*H79)</f>
        <v>1.3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</row>
    <row r="80" spans="1:128">
      <c r="A80" s="7" t="s">
        <v>287</v>
      </c>
      <c r="B80" s="14" t="s">
        <v>288</v>
      </c>
      <c r="C80" s="14" t="s">
        <v>289</v>
      </c>
      <c r="D80" s="14"/>
      <c r="E80" s="14"/>
      <c r="F80" s="66" t="s">
        <v>290</v>
      </c>
      <c r="G80" s="32"/>
      <c r="H80" s="32">
        <v>0.02</v>
      </c>
      <c r="I80" s="14" t="s">
        <v>127</v>
      </c>
      <c r="J80" s="3">
        <v>34.411000000000001</v>
      </c>
      <c r="K80" s="19">
        <f>SUM(J80*H80)</f>
        <v>0.68822000000000005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</row>
    <row r="81" spans="1:12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</row>
    <row r="82" spans="1:128">
      <c r="A82" s="135"/>
      <c r="B82" s="135" t="s">
        <v>339</v>
      </c>
      <c r="C82" s="134" t="s">
        <v>340</v>
      </c>
      <c r="D82" s="132"/>
      <c r="E82" s="132"/>
      <c r="F82" s="132"/>
      <c r="G82" s="132"/>
      <c r="H82" s="132"/>
      <c r="I82" s="132"/>
      <c r="J82" s="132"/>
      <c r="K82" s="133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</row>
    <row r="83" spans="1:128">
      <c r="A83" s="14"/>
      <c r="B83" s="14"/>
      <c r="C83" s="14" t="s">
        <v>341</v>
      </c>
      <c r="D83" s="14"/>
      <c r="E83" s="14"/>
      <c r="F83" s="14"/>
      <c r="G83" s="14"/>
      <c r="H83" s="14"/>
      <c r="I83" s="14"/>
      <c r="J83" s="14"/>
      <c r="K83" s="19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</row>
    <row r="84" spans="1:128">
      <c r="A84" s="23" t="s">
        <v>260</v>
      </c>
      <c r="B84" s="23" t="s">
        <v>261</v>
      </c>
      <c r="C84" s="45" t="s">
        <v>262</v>
      </c>
      <c r="D84" s="23"/>
      <c r="E84" s="23"/>
      <c r="F84" s="45" t="s">
        <v>263</v>
      </c>
      <c r="G84" s="23" t="s">
        <v>264</v>
      </c>
      <c r="H84" s="24">
        <v>1</v>
      </c>
      <c r="I84" s="23" t="s">
        <v>127</v>
      </c>
      <c r="J84" s="18">
        <v>0.76</v>
      </c>
      <c r="K84" s="19">
        <f>SUM(J84*H84)</f>
        <v>0.76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</row>
    <row r="85" spans="1:128">
      <c r="A85" s="23" t="s">
        <v>260</v>
      </c>
      <c r="B85" s="23" t="s">
        <v>267</v>
      </c>
      <c r="C85" s="45" t="s">
        <v>268</v>
      </c>
      <c r="D85" s="23"/>
      <c r="E85" s="23"/>
      <c r="F85" s="45" t="s">
        <v>269</v>
      </c>
      <c r="G85" s="23"/>
      <c r="H85" s="24">
        <v>1</v>
      </c>
      <c r="I85" s="23" t="s">
        <v>270</v>
      </c>
      <c r="J85" s="18">
        <f>228/1500</f>
        <v>0.152</v>
      </c>
      <c r="K85" s="19">
        <f>SUM(J85*H85)</f>
        <v>0.152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</row>
    <row r="86" spans="1:128" ht="25.5">
      <c r="A86" s="23"/>
      <c r="B86" s="23" t="s">
        <v>277</v>
      </c>
      <c r="C86" s="45" t="s">
        <v>278</v>
      </c>
      <c r="D86" s="23"/>
      <c r="E86" s="23"/>
      <c r="F86" s="45" t="s">
        <v>269</v>
      </c>
      <c r="G86" s="23"/>
      <c r="H86" s="24">
        <f>(1/225)/4</f>
        <v>1.1111111111111111E-3</v>
      </c>
      <c r="I86" s="23" t="s">
        <v>127</v>
      </c>
      <c r="J86" s="23"/>
      <c r="K86" s="19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</row>
    <row r="87" spans="1:128" ht="25.5">
      <c r="A87" s="23" t="s">
        <v>279</v>
      </c>
      <c r="B87" s="23" t="s">
        <v>280</v>
      </c>
      <c r="C87" s="45" t="s">
        <v>281</v>
      </c>
      <c r="D87" s="23"/>
      <c r="E87" s="23"/>
      <c r="F87" s="45" t="s">
        <v>282</v>
      </c>
      <c r="G87" s="23"/>
      <c r="H87" s="24">
        <v>1</v>
      </c>
      <c r="I87" s="23" t="s">
        <v>127</v>
      </c>
      <c r="J87" s="18">
        <v>0.22600000000000001</v>
      </c>
      <c r="K87" s="19">
        <f>SUM(J87*H87)</f>
        <v>0.22600000000000001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</row>
    <row r="88" spans="1:128" ht="25.5">
      <c r="A88" s="23" t="s">
        <v>279</v>
      </c>
      <c r="B88" s="23" t="s">
        <v>285</v>
      </c>
      <c r="C88" s="45" t="s">
        <v>286</v>
      </c>
      <c r="D88" s="23"/>
      <c r="E88" s="23"/>
      <c r="F88" s="45" t="s">
        <v>282</v>
      </c>
      <c r="G88" s="23"/>
      <c r="H88" s="24">
        <v>1</v>
      </c>
      <c r="I88" s="23" t="s">
        <v>127</v>
      </c>
      <c r="J88" s="18">
        <v>0.22600000000000001</v>
      </c>
      <c r="K88" s="19">
        <f>SUM(J88*H88)</f>
        <v>0.22600000000000001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</row>
    <row r="89" spans="1:128">
      <c r="A89" s="7" t="s">
        <v>296</v>
      </c>
      <c r="B89" s="5" t="s">
        <v>297</v>
      </c>
      <c r="C89" s="5" t="s">
        <v>298</v>
      </c>
      <c r="D89" s="5"/>
      <c r="E89" s="5"/>
      <c r="F89" s="5"/>
      <c r="G89" s="5"/>
      <c r="H89" s="5">
        <v>1</v>
      </c>
      <c r="I89" s="5" t="s">
        <v>127</v>
      </c>
      <c r="J89" s="31">
        <v>0.08</v>
      </c>
      <c r="K89" s="117">
        <f>SUM(J89*H89)</f>
        <v>0.08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</row>
    <row r="90" spans="1:128">
      <c r="A90" s="14"/>
      <c r="B90" s="14"/>
      <c r="C90" s="14" t="s">
        <v>338</v>
      </c>
      <c r="D90" s="14"/>
      <c r="E90" s="14"/>
      <c r="F90" s="14"/>
      <c r="G90" s="14"/>
      <c r="H90" s="14"/>
      <c r="I90" s="14"/>
      <c r="J90" s="14"/>
      <c r="K90" s="1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</row>
    <row r="91" spans="1:128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</row>
    <row r="92" spans="1:128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</row>
    <row r="93" spans="1:128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</row>
    <row r="94" spans="1:128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</row>
    <row r="95" spans="1:128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</row>
    <row r="96" spans="1:128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</row>
    <row r="97" spans="1:128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</row>
    <row r="98" spans="1:12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</row>
    <row r="99" spans="1:128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</row>
    <row r="100" spans="1:128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</row>
    <row r="101" spans="1:128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</row>
    <row r="102" spans="1:128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</row>
    <row r="103" spans="1:128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</row>
    <row r="104" spans="1:128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</row>
    <row r="105" spans="1:128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</row>
    <row r="106" spans="1:128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</row>
    <row r="107" spans="1:128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</row>
    <row r="108" spans="1:12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</row>
    <row r="109" spans="1:128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</row>
    <row r="110" spans="1:128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</row>
    <row r="111" spans="1:128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</row>
    <row r="112" spans="1:128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</row>
    <row r="113" spans="1:128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</row>
    <row r="114" spans="1:128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</row>
    <row r="115" spans="1:128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</row>
    <row r="116" spans="1:128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</row>
    <row r="117" spans="1:128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</row>
    <row r="118" spans="1:12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</row>
    <row r="119" spans="1:128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</row>
    <row r="120" spans="1:128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</row>
    <row r="121" spans="1:128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</row>
    <row r="122" spans="1:128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</row>
    <row r="123" spans="1:128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</row>
    <row r="124" spans="1:128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</row>
    <row r="125" spans="1:128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</row>
    <row r="126" spans="1:128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</row>
    <row r="127" spans="1:128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</row>
    <row r="128" spans="1: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</row>
  </sheetData>
  <pageMargins left="0.1" right="0.1" top="0.39527777777777773" bottom="0.39527777777777773" header="0.1" footer="0.1"/>
  <pageSetup paperSize="0" fitToWidth="0" fitToHeight="0" orientation="portrait" cellComments="asDisplayed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BOM</vt:lpstr>
      <vt:lpstr>DO NOT USE Draft Sub-assemblies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217</cp:revision>
  <cp:lastPrinted>2015-12-22T10:06:46Z</cp:lastPrinted>
  <dcterms:created xsi:type="dcterms:W3CDTF">2014-08-26T07:42:22Z</dcterms:created>
  <dcterms:modified xsi:type="dcterms:W3CDTF">2020-05-05T16:31:44Z</dcterms:modified>
</cp:coreProperties>
</file>