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Flexystruder_v2\production_docs\"/>
    </mc:Choice>
  </mc:AlternateContent>
  <xr:revisionPtr revIDLastSave="0" documentId="8_{878E8EB0-F825-424E-A86E-2B920714A932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BOM" sheetId="2" r:id="rId2"/>
    <sheet name="DO NOT USE Draft Sub-assemblies" sheetId="3" r:id="rId3"/>
  </sheets>
  <definedNames>
    <definedName name="_xlnm.Print_Area" localSheetId="1">BOM!$A$3:$O$65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7" i="3" l="1"/>
  <c r="K86" i="3"/>
  <c r="K85" i="3"/>
  <c r="H84" i="3"/>
  <c r="J83" i="3"/>
  <c r="K83" i="3" s="1"/>
  <c r="K82" i="3"/>
  <c r="K78" i="3"/>
  <c r="K77" i="3"/>
  <c r="K76" i="3"/>
  <c r="J76" i="3"/>
  <c r="K72" i="3"/>
  <c r="K71" i="3"/>
  <c r="K70" i="3"/>
  <c r="K69" i="3"/>
  <c r="K68" i="3"/>
  <c r="K67" i="3"/>
  <c r="K66" i="3"/>
  <c r="K65" i="3"/>
  <c r="K55" i="3"/>
  <c r="K54" i="3"/>
  <c r="K53" i="3"/>
  <c r="K50" i="3"/>
  <c r="K49" i="3"/>
  <c r="J46" i="3"/>
  <c r="K46" i="3" s="1"/>
  <c r="J45" i="3"/>
  <c r="K45" i="3" s="1"/>
  <c r="J44" i="3"/>
  <c r="K44" i="3" s="1"/>
  <c r="K43" i="3"/>
  <c r="K42" i="3"/>
  <c r="K41" i="3"/>
  <c r="K38" i="3"/>
  <c r="K37" i="3"/>
  <c r="K36" i="3"/>
  <c r="K35" i="3"/>
  <c r="K34" i="3"/>
  <c r="K31" i="3"/>
  <c r="K30" i="3"/>
  <c r="J30" i="3"/>
  <c r="K29" i="3"/>
  <c r="J29" i="3"/>
  <c r="K28" i="3"/>
  <c r="K25" i="3"/>
  <c r="K24" i="3"/>
  <c r="K23" i="3"/>
  <c r="K22" i="3"/>
  <c r="K21" i="3"/>
  <c r="K20" i="3"/>
  <c r="K19" i="3"/>
  <c r="K14" i="3"/>
  <c r="K13" i="3"/>
  <c r="K12" i="3"/>
  <c r="K9" i="3"/>
  <c r="K8" i="3"/>
  <c r="K5" i="3"/>
  <c r="J5" i="3"/>
  <c r="K4" i="3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3" i="2"/>
  <c r="K61" i="2"/>
  <c r="L60" i="2"/>
  <c r="K60" i="2"/>
  <c r="L59" i="2"/>
  <c r="K59" i="2"/>
  <c r="L58" i="2"/>
  <c r="H58" i="2"/>
  <c r="L57" i="2"/>
  <c r="J57" i="2"/>
  <c r="K57" i="2" s="1"/>
  <c r="L56" i="2"/>
  <c r="K56" i="2"/>
  <c r="J56" i="2"/>
  <c r="L55" i="2"/>
  <c r="K55" i="2"/>
  <c r="K54" i="2"/>
  <c r="L53" i="2"/>
  <c r="K53" i="2"/>
  <c r="L51" i="2"/>
  <c r="K51" i="2"/>
  <c r="J51" i="2"/>
  <c r="L50" i="2"/>
  <c r="K50" i="2"/>
  <c r="J50" i="2"/>
  <c r="L49" i="2"/>
  <c r="K49" i="2"/>
  <c r="L47" i="2"/>
  <c r="K47" i="2"/>
  <c r="J47" i="2"/>
  <c r="L46" i="2"/>
  <c r="K46" i="2"/>
  <c r="J46" i="2"/>
  <c r="L45" i="2"/>
  <c r="J45" i="2"/>
  <c r="K45" i="2" s="1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7" i="2"/>
  <c r="K27" i="2"/>
  <c r="L25" i="2"/>
  <c r="K25" i="2"/>
  <c r="L23" i="2"/>
  <c r="K23" i="2"/>
  <c r="L21" i="2"/>
  <c r="J21" i="2"/>
  <c r="K21" i="2" s="1"/>
  <c r="L20" i="2"/>
  <c r="K20" i="2"/>
  <c r="J20" i="2"/>
  <c r="L18" i="2"/>
  <c r="K18" i="2"/>
  <c r="L16" i="2"/>
  <c r="K16" i="2"/>
  <c r="L14" i="2"/>
  <c r="J14" i="2"/>
  <c r="K14" i="2" s="1"/>
  <c r="L13" i="2"/>
  <c r="K13" i="2"/>
  <c r="L12" i="2"/>
  <c r="K12" i="2"/>
  <c r="L11" i="2"/>
  <c r="K11" i="2"/>
  <c r="L9" i="2"/>
  <c r="K9" i="2"/>
  <c r="L8" i="2"/>
  <c r="K8" i="2"/>
  <c r="L7" i="2"/>
  <c r="K7" i="2"/>
  <c r="L6" i="2"/>
  <c r="K6" i="2"/>
  <c r="L5" i="2"/>
  <c r="K5" i="2"/>
  <c r="L4" i="2"/>
  <c r="K4" i="2"/>
  <c r="K65" i="2" l="1"/>
</calcChain>
</file>

<file path=xl/sharedStrings.xml><?xml version="1.0" encoding="utf-8"?>
<sst xmlns="http://schemas.openxmlformats.org/spreadsheetml/2006/main" count="814" uniqueCount="334">
  <si>
    <t>AO-Hex Printhead v0.1</t>
  </si>
  <si>
    <t>part</t>
  </si>
  <si>
    <t>qty</t>
  </si>
  <si>
    <t>Notes</t>
  </si>
  <si>
    <t>AO Part No</t>
  </si>
  <si>
    <t>Hextruder Block (body)</t>
  </si>
  <si>
    <t>new</t>
  </si>
  <si>
    <t>Herringbone small gear</t>
  </si>
  <si>
    <t>Red</t>
  </si>
  <si>
    <t>Herringbone large gear</t>
  </si>
  <si>
    <t>Reloaded bearing washer</t>
  </si>
  <si>
    <t>PP-GP0060</t>
  </si>
  <si>
    <t>Hobbed Bolt M8x50 26mm offset</t>
  </si>
  <si>
    <t>HD-BT0108</t>
  </si>
  <si>
    <t>Extruder latch</t>
  </si>
  <si>
    <t>Extruder idler block</t>
  </si>
  <si>
    <t>PP-GP0059</t>
  </si>
  <si>
    <t>Motor wires -2</t>
  </si>
  <si>
    <t>EL-HR0016-2</t>
  </si>
  <si>
    <t>8mm smooth rod x 18-19mm, Stainless Steel</t>
  </si>
  <si>
    <t>HD-RD0004</t>
  </si>
  <si>
    <t>608 Bearing</t>
  </si>
  <si>
    <t>needs to be sealed type</t>
  </si>
  <si>
    <t>HD-MS0013</t>
  </si>
  <si>
    <t>Extruder comp spring – music wire</t>
  </si>
  <si>
    <t>HD-MS0027</t>
  </si>
  <si>
    <t>M3 set screw</t>
  </si>
  <si>
    <t>HD-BT0012</t>
  </si>
  <si>
    <t>M3x12mm SCHS</t>
  </si>
  <si>
    <t>HD-BT0039</t>
  </si>
  <si>
    <t>M3x25 SCHS</t>
  </si>
  <si>
    <t>HD-BT0041</t>
  </si>
  <si>
    <t>M3 washer</t>
  </si>
  <si>
    <t>HD-WA0001</t>
  </si>
  <si>
    <t>M3 Nut</t>
  </si>
  <si>
    <t>HD-NT0004</t>
  </si>
  <si>
    <t>M4x55 SCHS</t>
  </si>
  <si>
    <t>HD-BT0052</t>
  </si>
  <si>
    <t>Black plastic thumbscrew for M4</t>
  </si>
  <si>
    <t>HD-MS0031</t>
  </si>
  <si>
    <t>M4 Nut, Zinc Plated Steel</t>
  </si>
  <si>
    <t>HD-NT0011</t>
  </si>
  <si>
    <t>M4 Washer</t>
  </si>
  <si>
    <t>HD-WA0005</t>
  </si>
  <si>
    <t>M8 Nyloc Nut</t>
  </si>
  <si>
    <t>HD-NT0002</t>
  </si>
  <si>
    <t>M8 Washer, zinc plated steel</t>
  </si>
  <si>
    <t>HD-WA0006</t>
  </si>
  <si>
    <t>M8 Shim Washer, 0.5mm</t>
  </si>
  <si>
    <t>HD-WA0008</t>
  </si>
  <si>
    <t>M8 Shim Washer, 1.0mm</t>
  </si>
  <si>
    <t>HD-WA0009</t>
  </si>
  <si>
    <t>Hextruder Mount, TAZ</t>
  </si>
  <si>
    <t>Brass M3 heatset inserts</t>
  </si>
  <si>
    <t>HD-MS0030</t>
  </si>
  <si>
    <t>M4 washer</t>
  </si>
  <si>
    <t>M4x20 SCHS</t>
  </si>
  <si>
    <t>HD-BT0010</t>
  </si>
  <si>
    <t>Label, Extruder E-step Number</t>
  </si>
  <si>
    <t>DC-LB0017</t>
  </si>
  <si>
    <t>Extruder Fan Mount v1.0, TAZ</t>
  </si>
  <si>
    <t>PP-GP0153</t>
  </si>
  <si>
    <t>12 or 24V DC fan, 40x40x10</t>
  </si>
  <si>
    <t>2 PN's</t>
  </si>
  <si>
    <t>Male pin, 24-30AWG tin crimp</t>
  </si>
  <si>
    <t>EL-MS0058</t>
  </si>
  <si>
    <t>Male 2 pin connector housing</t>
  </si>
  <si>
    <t>PP-MP0059</t>
  </si>
  <si>
    <t>AO-Hex hotend kit</t>
  </si>
  <si>
    <t>micro blower</t>
  </si>
  <si>
    <t>M2 heatset insert</t>
  </si>
  <si>
    <t>PP-MP0066</t>
  </si>
  <si>
    <t>M2x6 SCHS</t>
  </si>
  <si>
    <t>Shipping Materials</t>
  </si>
  <si>
    <t>Harness</t>
  </si>
  <si>
    <t>24AWG Stranded – Red</t>
  </si>
  <si>
    <t>mm</t>
  </si>
  <si>
    <t>EL-WR0103</t>
  </si>
  <si>
    <t>Digikey</t>
  </si>
  <si>
    <t>C2015R-1000-ND</t>
  </si>
  <si>
    <t>24AWG Stranded – Black</t>
  </si>
  <si>
    <t>EL-WR0105</t>
  </si>
  <si>
    <t>C2015B-1000-ND</t>
  </si>
  <si>
    <r>
      <rPr>
        <b/>
        <sz val="10"/>
        <color rgb="FF000000"/>
        <rFont val="FreeSans"/>
      </rPr>
      <t>14-POS</t>
    </r>
    <r>
      <rPr>
        <sz val="10"/>
        <color rgb="FF000000"/>
        <rFont val="FreeSans"/>
      </rPr>
      <t>, free hanging</t>
    </r>
  </si>
  <si>
    <t>EL-MS0131</t>
  </si>
  <si>
    <t>A1358-ND</t>
  </si>
  <si>
    <t>20-24 AWG Tin Pin for Plug</t>
  </si>
  <si>
    <t>EL-MS0123</t>
  </si>
  <si>
    <t>A31991TR-ND</t>
  </si>
  <si>
    <t>Cable Clamp for 14-Pos; 0.453” opening</t>
  </si>
  <si>
    <t>EL-MS0129</t>
  </si>
  <si>
    <t>A32516-ND</t>
  </si>
  <si>
    <t>CONN TERM FEMALE 22-24AWG TIN</t>
  </si>
  <si>
    <t>EL-MS0059</t>
  </si>
  <si>
    <t>WM2510-ND</t>
  </si>
  <si>
    <t>Molex Inc.</t>
  </si>
  <si>
    <t>16-02-0102</t>
  </si>
  <si>
    <t>CONN HOUSING 2POS .100 W/LATCH</t>
  </si>
  <si>
    <t>PC-CN0001</t>
  </si>
  <si>
    <t>WM2900-ND</t>
  </si>
  <si>
    <t>Tubing, Corrugated Loom .25"</t>
  </si>
  <si>
    <t>mm   (red?)</t>
  </si>
  <si>
    <t>EL-MS0073</t>
  </si>
  <si>
    <t>McMaster-Carr Supply Company</t>
  </si>
  <si>
    <t>7840K31</t>
  </si>
  <si>
    <t>Panduit</t>
  </si>
  <si>
    <t>CLT25F-C20</t>
  </si>
  <si>
    <t>Kanyu BOM</t>
  </si>
  <si>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</si>
  <si>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</si>
  <si>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</si>
  <si>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</si>
  <si>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</si>
  <si>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</si>
  <si>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</si>
  <si>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</si>
  <si>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</si>
  <si>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</si>
  <si>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</si>
  <si>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Qty to Order</t>
  </si>
  <si>
    <t>PO</t>
  </si>
  <si>
    <t>PO Date</t>
  </si>
  <si>
    <t>Expected Date</t>
  </si>
  <si>
    <t>Alternates</t>
  </si>
  <si>
    <t>Printed Part</t>
  </si>
  <si>
    <t>PP-GP0200</t>
  </si>
  <si>
    <t>flexystruder body 2.0, for hexagon, lulzbot green</t>
  </si>
  <si>
    <t>Aleph Objects Inc.</t>
  </si>
  <si>
    <t>ea</t>
  </si>
  <si>
    <t>PP-GP0061</t>
  </si>
  <si>
    <t>herringbone_large_gear, Black</t>
  </si>
  <si>
    <t>PP-GP0062</t>
  </si>
  <si>
    <t>herringbone_small_gear, Black</t>
  </si>
  <si>
    <t>Wade Reloaded Bearing Washer</t>
  </si>
  <si>
    <t>PP-GP0202</t>
  </si>
  <si>
    <t>Extruder Mount for Hex v1.0, TAZ, lulzbot green</t>
  </si>
  <si>
    <t>price form ERP for standard extruder mount</t>
  </si>
  <si>
    <t>Electronic</t>
  </si>
  <si>
    <t>EL-MS0251</t>
  </si>
  <si>
    <t>CONN HOUSING 16POS .100 DUAL</t>
  </si>
  <si>
    <t>Molex</t>
  </si>
  <si>
    <t>Heilind</t>
  </si>
  <si>
    <t>WM2525-ND</t>
  </si>
  <si>
    <t>PO08450</t>
  </si>
  <si>
    <t>Received  13,000</t>
  </si>
  <si>
    <t>EL-MS0205</t>
  </si>
  <si>
    <t>CONN TERM MALE 22-24AWG TIN</t>
  </si>
  <si>
    <t>WM2517TR-ND</t>
  </si>
  <si>
    <t>EL-MS0212</t>
  </si>
  <si>
    <t>CONN PIN 24-30AWG CRIMP TIN</t>
  </si>
  <si>
    <t>16-02-0108</t>
  </si>
  <si>
    <t>TTI</t>
  </si>
  <si>
    <t>MOL16-02-0108</t>
  </si>
  <si>
    <t>PO08448</t>
  </si>
  <si>
    <t>This comes in BULK</t>
  </si>
  <si>
    <t>EL-WR0127</t>
  </si>
  <si>
    <t>Hook-up Wire 26AWG SOLID PTFE, WHT</t>
  </si>
  <si>
    <t>Mouser</t>
  </si>
  <si>
    <t>602-2843/1-100-01</t>
  </si>
  <si>
    <t>PO08575</t>
  </si>
  <si>
    <t>300'</t>
  </si>
  <si>
    <t>EL-FA0011</t>
  </si>
  <si>
    <t>FAN,24VDC,Sleeve,5.75CFM,40X40X10MM,60mA 6000RPM,1.44W,280MM LEADS,CE/RoHS</t>
  </si>
  <si>
    <t>Kysan</t>
  </si>
  <si>
    <t>TF4010-24H-S</t>
  </si>
  <si>
    <t>PO08435</t>
  </si>
  <si>
    <t>Received 4,000</t>
  </si>
  <si>
    <t>Mechanical</t>
  </si>
  <si>
    <t>Quatro</t>
  </si>
  <si>
    <t>PO07504/07897</t>
  </si>
  <si>
    <t>See Note</t>
  </si>
  <si>
    <t>Scheduled delivery of 1,000 per month</t>
  </si>
  <si>
    <t>TL-CS0083</t>
  </si>
  <si>
    <t>EMI/RFI-Shield Heat-Shrink Tubing 3/16" ID Before, 3/32" ID After, 48" L, Black</t>
  </si>
  <si>
    <t>Allcable</t>
  </si>
  <si>
    <t>7937K31</t>
  </si>
  <si>
    <t>PO08449</t>
  </si>
  <si>
    <t>Received 25 x 4ft</t>
  </si>
  <si>
    <t>TL-CS0129</t>
  </si>
  <si>
    <t>Interference-Shielding Heat-Shrink Tubing, 3/8" ID Before, 3/16" ID After, 48" Long, Black</t>
  </si>
  <si>
    <t>7937K33</t>
  </si>
  <si>
    <t>see note</t>
  </si>
  <si>
    <t>We have a surplus</t>
  </si>
  <si>
    <t>EL-FA0020</t>
  </si>
  <si>
    <t>RFB2008 Micro Blower, 30 AWG wire 250mm long</t>
  </si>
  <si>
    <t>Pelonis</t>
  </si>
  <si>
    <t>PO08436</t>
  </si>
  <si>
    <t>ordered for Juniperbush, extruder,retail</t>
  </si>
  <si>
    <t>Hardware</t>
  </si>
  <si>
    <t>HE-SH0041</t>
  </si>
  <si>
    <t>Hexagon Hotend, Lulzbot Edition, 3.0mm Filament, 0.6mm nozzle</t>
  </si>
  <si>
    <t>Reprapdiscount</t>
  </si>
  <si>
    <t>PO08543</t>
  </si>
  <si>
    <t>EL-MT0001</t>
  </si>
  <si>
    <t>NEMA 17 Stepper Motors</t>
  </si>
  <si>
    <t>Changzhou FTX</t>
  </si>
  <si>
    <t>SY42STH47-1504A</t>
  </si>
  <si>
    <t>PO08324</t>
  </si>
  <si>
    <t>changed from PO08066 to PO08324 (costing change)</t>
  </si>
  <si>
    <t>Fastenal</t>
  </si>
  <si>
    <t>PO08339</t>
  </si>
  <si>
    <t>received</t>
  </si>
  <si>
    <t>HD-BT0104</t>
  </si>
  <si>
    <t>M3 x 8 Bolt, BHCS, SST</t>
  </si>
  <si>
    <t>92095A181</t>
  </si>
  <si>
    <t>Received  compatability add on</t>
  </si>
  <si>
    <t>M3 x 12 Bolt, SHCS Black-Oxide</t>
  </si>
  <si>
    <t>M3 Washer, Steel, Zinc Plated</t>
  </si>
  <si>
    <t>M3 Nut, Zinc Plated</t>
  </si>
  <si>
    <t>M4 Nut,Zinc-Plated Steel</t>
  </si>
  <si>
    <t>M8 Nyloc Nut, Zinc Plated</t>
  </si>
  <si>
    <t>M8 Washer, Steel, Zinc Plated</t>
  </si>
  <si>
    <t>PO08409</t>
  </si>
  <si>
    <t>Metric Spring Steel Shim - DIN 988 0.5mm Thick, 8mm ID, 14mm OD</t>
  </si>
  <si>
    <t>Metric Spring Steel Shim - DIN 988 1.0mm Thick, 8mm ID, 14mm OD</t>
  </si>
  <si>
    <t>M3-.5 3.8mm Heatset Insert</t>
  </si>
  <si>
    <t>PO08576</t>
  </si>
  <si>
    <t>M4 x 20 Bolt, SHCS Black-Oxide</t>
  </si>
  <si>
    <t>PO08888</t>
  </si>
  <si>
    <t>Metric Brass Heat-Set Insert for Plastics, Tapered, M2-.4 Internal Thread, 2.9MM Length</t>
  </si>
  <si>
    <t>4-6 week lead time on these</t>
  </si>
  <si>
    <t>HD-MS0230</t>
  </si>
  <si>
    <t>M2 x 6 SHCS, Black-Oxide</t>
  </si>
  <si>
    <t>HD-MS0058</t>
  </si>
  <si>
    <t>Wire Tie, 8"</t>
  </si>
  <si>
    <t>63126</t>
  </si>
  <si>
    <t>Electronics Distributors Corporation</t>
  </si>
  <si>
    <t>PO8459</t>
  </si>
  <si>
    <t>Received 80,000</t>
  </si>
  <si>
    <t>Consumable</t>
  </si>
  <si>
    <t>TL-CS0116</t>
  </si>
  <si>
    <t>Saunders UHU Glue Stick, 0.74 oz., White</t>
  </si>
  <si>
    <t>Amazon</t>
  </si>
  <si>
    <t>PO10492</t>
  </si>
  <si>
    <t>Ordered 11/6/15</t>
  </si>
  <si>
    <t>TL-CS0040</t>
  </si>
  <si>
    <t>Extreme-Temperature Pipe Sealant &amp; Threadlocker, 4 oz bottle, blue</t>
  </si>
  <si>
    <t>Mcmaster</t>
  </si>
  <si>
    <t>7604A55</t>
  </si>
  <si>
    <t>g</t>
  </si>
  <si>
    <t>PO08419</t>
  </si>
  <si>
    <t>received and returned because of shelve life date will order as needed Bob will let us know</t>
  </si>
  <si>
    <t>HD-TB0006</t>
  </si>
  <si>
    <t>PTFE tube, 1/4” OD x 1/8” ID, for fabrication</t>
  </si>
  <si>
    <t>8547K23</t>
  </si>
  <si>
    <t>PO08594</t>
  </si>
  <si>
    <t>165 ft 1' lengths</t>
  </si>
  <si>
    <t>EL-MS0210</t>
  </si>
  <si>
    <t>CONN RING UNINS 15-20AWG #M3</t>
  </si>
  <si>
    <t>160344-2</t>
  </si>
  <si>
    <t>A107160CT-ND</t>
  </si>
  <si>
    <t>PO08904</t>
  </si>
  <si>
    <t>cancelled PO we have 15 k in house (toni)</t>
  </si>
  <si>
    <t>EL-WR0040</t>
  </si>
  <si>
    <t>Wire - Single Conductor 20AWG SOLID PTFE, RED</t>
  </si>
  <si>
    <t>602-2856/1-100-03</t>
  </si>
  <si>
    <t>PO08906</t>
  </si>
  <si>
    <t>HD-WA0035</t>
  </si>
  <si>
    <t>Metric 18-8 Stainless Steel External Serrated Lock Washer, M3 Screw Size, 6mm OD, 0.4mm min Thick</t>
  </si>
  <si>
    <t>11511313</t>
  </si>
  <si>
    <t>91120A120</t>
  </si>
  <si>
    <t>PO08905</t>
  </si>
  <si>
    <t>HD-MS0282</t>
  </si>
  <si>
    <t>608-2RS ABEC3/C3 Rubber Sealed Bearing – BLACK</t>
  </si>
  <si>
    <t>JSB</t>
  </si>
  <si>
    <t>608-2RS ABEC3/C3</t>
  </si>
  <si>
    <t>PO08422</t>
  </si>
  <si>
    <t>Received 10,000 total (extruder BOMs)</t>
  </si>
  <si>
    <t>Shipping</t>
  </si>
  <si>
    <t>SH-PG0059</t>
  </si>
  <si>
    <t>Mailers, Indestructo, 7 x 5 x 4</t>
  </si>
  <si>
    <t>Uline</t>
  </si>
  <si>
    <t>S-971</t>
  </si>
  <si>
    <t>PO09761</t>
  </si>
  <si>
    <t>SH-PA0019</t>
  </si>
  <si>
    <t>Bubble 1/8x48x750 perf 12" slit 2-24" rolls</t>
  </si>
  <si>
    <t>Shipper Supply</t>
  </si>
  <si>
    <t>sheet</t>
  </si>
  <si>
    <t>not ordering recycling foam from packaging of sheet metal</t>
  </si>
  <si>
    <t>SH-PG0002</t>
  </si>
  <si>
    <t>3 x 4" 2 Mil Reclosable Polypropylene Bags</t>
  </si>
  <si>
    <t>S-1296</t>
  </si>
  <si>
    <t>PO09888</t>
  </si>
  <si>
    <t>SH-PA0039</t>
  </si>
  <si>
    <t>Roll of 48"x1/4" Thick Foam, Split at 12" - 225 feet Per Roll</t>
  </si>
  <si>
    <t>Label</t>
  </si>
  <si>
    <t>DC-LB0068</t>
  </si>
  <si>
    <t>Label, LulzBot TAZ Flexystruder Tool Head v2c, 0.6 Nozzle, Front</t>
  </si>
  <si>
    <t>Sticker Giant</t>
  </si>
  <si>
    <t>PO09955</t>
  </si>
  <si>
    <t>Proofs approved will ship 2 business days ETA 10/13</t>
  </si>
  <si>
    <t>DC-LB0069</t>
  </si>
  <si>
    <t>Label, LulzBot TAZ Flexystruder Tool Head v2c, 0.6 Nozzle, Back</t>
  </si>
  <si>
    <t>Sample</t>
  </si>
  <si>
    <t>RM-TE0027</t>
  </si>
  <si>
    <t>LulzBot Green NinjaFlex TPE Filament, 3mm. 0.75kg</t>
  </si>
  <si>
    <t>Fenner Drives</t>
  </si>
  <si>
    <t>PO10199</t>
  </si>
  <si>
    <t>Received 12 reels</t>
  </si>
  <si>
    <t>DC-LB0082</t>
  </si>
  <si>
    <t>LulzBot TAZ Flexystruder v2 Serial Number Label</t>
  </si>
  <si>
    <t>Steven will assign sequence of Part numbers</t>
  </si>
  <si>
    <t>Documentation</t>
  </si>
  <si>
    <t>DC-MS0047</t>
  </si>
  <si>
    <t>v2 Tool Head Instruction Card</t>
  </si>
  <si>
    <t>PO09941</t>
  </si>
  <si>
    <t>needs approval</t>
  </si>
  <si>
    <r>
      <t>Added after the 1</t>
    </r>
    <r>
      <rPr>
        <vertAlign val="superscript"/>
        <sz val="11"/>
        <color theme="1"/>
        <rFont val="Liberation Sans"/>
      </rPr>
      <t>st</t>
    </r>
    <r>
      <rPr>
        <sz val="11"/>
        <color theme="1"/>
        <rFont val="Liberation Sans"/>
      </rPr>
      <t xml:space="preserve"> order – sent to Toni directly</t>
    </r>
  </si>
  <si>
    <t>Flexystruder V2 body w/ PTFE</t>
  </si>
  <si>
    <t>Herringbone large gear sub-assembly, black</t>
  </si>
  <si>
    <t>Herringbone small gear sub-assembly, black</t>
  </si>
  <si>
    <t>Flexystruder V2 extruder body sub-assembly</t>
  </si>
  <si>
    <t>NEMA 17 sub-assembly, extruder</t>
  </si>
  <si>
    <t>TAZ Toolhead V2, print fan sub-assembly</t>
  </si>
  <si>
    <t>CEH</t>
  </si>
  <si>
    <t>Hotend V2, 3.0mm filament, 0.6mm nozzle, sub-assembly</t>
  </si>
  <si>
    <t>Extruder V2 microblower sub-assembly</t>
  </si>
  <si>
    <t>16-02-0105</t>
  </si>
  <si>
    <t>TAZ Flexystruder V2 extruder mount sub-assembly</t>
  </si>
  <si>
    <t>TAZ Flexystruder V2 tool head final sub-assembly</t>
  </si>
  <si>
    <t>Toolhead V2, print fan sub-assembly</t>
  </si>
  <si>
    <t>Flexystruder V2 extruder mount sub-assembly</t>
  </si>
  <si>
    <t>HD-MS0348</t>
  </si>
  <si>
    <t>ESD Foam 40mm x 20mm x 10mm - Extruder Pin Protector</t>
  </si>
  <si>
    <t>Paqsource</t>
  </si>
  <si>
    <t>015-29146</t>
  </si>
  <si>
    <t>Flexystruder V2 accessory kit</t>
  </si>
  <si>
    <t>TL-CS0117</t>
  </si>
  <si>
    <t>Elmer's Glue Sticks, .77oz</t>
  </si>
  <si>
    <t>Dick Blick Art Materials</t>
  </si>
  <si>
    <t>23810-1020</t>
  </si>
  <si>
    <t>KT-CP0090</t>
  </si>
  <si>
    <t>TAZ LulzBot TAZ Flexystruder Tool Head V2</t>
  </si>
  <si>
    <t>Flexystruder V2 tool head final sub-assembly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</si>
</sst>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;[Red]&quot;-&quot;[$$-409]#,##0.00"/>
    <numFmt numFmtId="165" formatCode="[$$-409]#,##0.000;[Red]&quot;-&quot;[$$-409]#,##0.000"/>
    <numFmt numFmtId="166" formatCode="&quot;$&quot;#,##0.00;[Red]&quot;-&quot;&quot;$&quot;#,##0.00;"/>
    <numFmt numFmtId="167" formatCode="mm/dd/yy"/>
  </numFmts>
  <fonts count="27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5"/>
      <color theme="1"/>
      <name val="Liberation Sans"/>
    </font>
    <font>
      <b/>
      <sz val="12"/>
      <color theme="1"/>
      <name val="Liberation Sans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1"/>
    </font>
    <font>
      <b/>
      <sz val="10"/>
      <color rgb="FF000000"/>
      <name val="FreeSans"/>
    </font>
    <font>
      <sz val="10"/>
      <color rgb="FF000000"/>
      <name val="FreeSans"/>
    </font>
    <font>
      <sz val="10"/>
      <color theme="1"/>
      <name val="Arial"/>
      <family val="2"/>
    </font>
    <font>
      <b/>
      <sz val="11"/>
      <color theme="1"/>
      <name val="Liberation Sans"/>
    </font>
    <font>
      <b/>
      <sz val="14"/>
      <color theme="1"/>
      <name val="Liberation Sans"/>
    </font>
    <font>
      <b/>
      <sz val="10"/>
      <color rgb="FF000000"/>
      <name val="Arial1"/>
    </font>
    <font>
      <sz val="11"/>
      <color rgb="FF000000"/>
      <name val="Arial"/>
      <family val="2"/>
    </font>
    <font>
      <sz val="11"/>
      <color rgb="FF000000"/>
      <name val="Liberation Sans"/>
    </font>
    <font>
      <sz val="10"/>
      <color rgb="FF000000"/>
      <name val="Liberation Serif"/>
    </font>
    <font>
      <sz val="11"/>
      <color rgb="FF000000"/>
      <name val="Arial1"/>
    </font>
    <font>
      <sz val="10"/>
      <color theme="1"/>
      <name val="Arial1"/>
    </font>
    <font>
      <sz val="11"/>
      <color rgb="FF800000"/>
      <name val="Liberation Sans"/>
    </font>
    <font>
      <sz val="10"/>
      <color rgb="FF800000"/>
      <name val="Arial"/>
      <family val="2"/>
    </font>
    <font>
      <sz val="10"/>
      <color rgb="FF800000"/>
      <name val="arial1"/>
    </font>
    <font>
      <sz val="11"/>
      <color theme="1"/>
      <name val="arial1"/>
    </font>
    <font>
      <b/>
      <sz val="10"/>
      <color rgb="FF000000"/>
      <name val="Arial"/>
      <family val="2"/>
    </font>
    <font>
      <vertAlign val="superscript"/>
      <sz val="11"/>
      <color theme="1"/>
      <name val="Liberation Sans"/>
    </font>
    <font>
      <sz val="10"/>
      <color rgb="FF800000"/>
      <name val="Liberation Serif"/>
    </font>
  </fonts>
  <fills count="7">
    <fill>
      <patternFill patternType="none"/>
    </fill>
    <fill>
      <patternFill patternType="gray125"/>
    </fill>
    <fill>
      <patternFill patternType="solid">
        <fgColor rgb="FF0084D1"/>
        <bgColor rgb="FF0084D1"/>
      </patternFill>
    </fill>
    <fill>
      <patternFill patternType="solid">
        <fgColor rgb="FF33FF99"/>
        <bgColor rgb="FF33FF99"/>
      </patternFill>
    </fill>
    <fill>
      <patternFill patternType="solid">
        <fgColor rgb="FFFF950E"/>
        <bgColor rgb="FFFF950E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69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ill="1"/>
    <xf numFmtId="0" fontId="6" fillId="0" borderId="0" xfId="0" applyFont="1" applyFill="1" applyBorder="1" applyAlignment="1" applyProtection="1"/>
    <xf numFmtId="0" fontId="7" fillId="0" borderId="0" xfId="0" applyFont="1" applyFill="1"/>
    <xf numFmtId="0" fontId="8" fillId="0" borderId="0" xfId="1" applyFont="1" applyFill="1"/>
    <xf numFmtId="0" fontId="6" fillId="0" borderId="0" xfId="1" applyFont="1" applyFill="1" applyAlignment="1">
      <alignment horizontal="center"/>
    </xf>
    <xf numFmtId="167" fontId="6" fillId="0" borderId="0" xfId="0" applyNumberFormat="1" applyFont="1" applyFill="1" applyBorder="1" applyAlignment="1" applyProtection="1"/>
    <xf numFmtId="0" fontId="6" fillId="0" borderId="0" xfId="0" applyFont="1" applyFill="1" applyBorder="1"/>
    <xf numFmtId="0" fontId="6" fillId="0" borderId="0" xfId="1" applyFont="1" applyFill="1"/>
    <xf numFmtId="0" fontId="6" fillId="0" borderId="0" xfId="0" applyFont="1" applyBorder="1"/>
    <xf numFmtId="0" fontId="11" fillId="0" borderId="0" xfId="0" applyFont="1" applyFill="1" applyBorder="1"/>
    <xf numFmtId="166" fontId="6" fillId="0" borderId="0" xfId="0" applyNumberFormat="1" applyFont="1" applyFill="1" applyBorder="1" applyAlignment="1" applyProtection="1"/>
    <xf numFmtId="167" fontId="7" fillId="0" borderId="0" xfId="0" applyNumberFormat="1" applyFont="1"/>
    <xf numFmtId="0" fontId="14" fillId="0" borderId="1" xfId="0" applyFont="1" applyFill="1" applyBorder="1" applyAlignment="1" applyProtection="1">
      <alignment horizontal="center" wrapText="1"/>
    </xf>
    <xf numFmtId="0" fontId="14" fillId="0" borderId="1" xfId="0" applyFont="1" applyFill="1" applyBorder="1" applyAlignment="1" applyProtection="1">
      <alignment horizontal="center"/>
    </xf>
    <xf numFmtId="167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/>
    <xf numFmtId="0" fontId="15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/>
    </xf>
    <xf numFmtId="164" fontId="0" fillId="0" borderId="1" xfId="0" applyNumberFormat="1" applyFill="1" applyBorder="1"/>
    <xf numFmtId="166" fontId="6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167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6" fillId="0" borderId="0" xfId="1" applyFont="1" applyFill="1" applyBorder="1"/>
    <xf numFmtId="0" fontId="15" fillId="0" borderId="0" xfId="0" applyFont="1" applyFill="1" applyBorder="1"/>
    <xf numFmtId="49" fontId="7" fillId="0" borderId="1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5" fontId="6" fillId="0" borderId="0" xfId="0" applyNumberFormat="1" applyFont="1" applyFill="1" applyBorder="1" applyAlignment="1" applyProtection="1"/>
    <xf numFmtId="0" fontId="0" fillId="0" borderId="0" xfId="0" applyFont="1" applyFill="1" applyAlignment="1">
      <alignment horizontal="center"/>
    </xf>
    <xf numFmtId="49" fontId="17" fillId="0" borderId="1" xfId="0" applyNumberFormat="1" applyFont="1" applyFill="1" applyBorder="1" applyAlignment="1">
      <alignment horizontal="left" wrapText="1"/>
    </xf>
    <xf numFmtId="165" fontId="6" fillId="0" borderId="1" xfId="0" applyNumberFormat="1" applyFont="1" applyFill="1" applyBorder="1" applyAlignment="1" applyProtection="1"/>
    <xf numFmtId="0" fontId="12" fillId="0" borderId="1" xfId="0" applyFont="1" applyFill="1" applyBorder="1" applyAlignment="1">
      <alignment horizontal="left"/>
    </xf>
    <xf numFmtId="0" fontId="15" fillId="0" borderId="2" xfId="0" applyFont="1" applyFill="1" applyBorder="1"/>
    <xf numFmtId="0" fontId="15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 applyAlignment="1" applyProtection="1"/>
    <xf numFmtId="167" fontId="8" fillId="0" borderId="2" xfId="1" applyNumberFormat="1" applyFont="1" applyFill="1" applyBorder="1" applyAlignment="1">
      <alignment horizontal="center"/>
    </xf>
    <xf numFmtId="167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8" fillId="0" borderId="0" xfId="0" applyFont="1" applyFill="1" applyBorder="1" applyAlignment="1" applyProtection="1"/>
    <xf numFmtId="164" fontId="6" fillId="0" borderId="1" xfId="0" applyNumberFormat="1" applyFont="1" applyFill="1" applyBorder="1" applyAlignment="1" applyProtection="1"/>
    <xf numFmtId="0" fontId="16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9" fillId="0" borderId="0" xfId="0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center"/>
    </xf>
    <xf numFmtId="167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6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164" fontId="6" fillId="0" borderId="1" xfId="1" applyNumberFormat="1" applyFont="1" applyFill="1" applyBorder="1"/>
    <xf numFmtId="0" fontId="8" fillId="0" borderId="1" xfId="0" applyFont="1" applyFill="1" applyBorder="1" applyAlignment="1" applyProtection="1"/>
    <xf numFmtId="0" fontId="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wrapText="1"/>
    </xf>
    <xf numFmtId="164" fontId="8" fillId="0" borderId="1" xfId="0" applyNumberFormat="1" applyFont="1" applyFill="1" applyBorder="1" applyAlignment="1" applyProtection="1"/>
    <xf numFmtId="0" fontId="7" fillId="0" borderId="1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49" fontId="6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</xf>
    <xf numFmtId="165" fontId="11" fillId="0" borderId="0" xfId="0" applyNumberFormat="1" applyFont="1" applyFill="1" applyBorder="1"/>
    <xf numFmtId="0" fontId="0" fillId="0" borderId="3" xfId="0" applyFill="1" applyBorder="1"/>
    <xf numFmtId="167" fontId="0" fillId="0" borderId="0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165" fontId="6" fillId="0" borderId="1" xfId="0" applyNumberFormat="1" applyFont="1" applyFill="1" applyBorder="1"/>
    <xf numFmtId="167" fontId="6" fillId="0" borderId="2" xfId="0" applyNumberFormat="1" applyFont="1" applyFill="1" applyBorder="1" applyAlignment="1" applyProtection="1">
      <alignment horizontal="left" wrapText="1"/>
    </xf>
    <xf numFmtId="0" fontId="20" fillId="0" borderId="1" xfId="0" applyFont="1" applyFill="1" applyBorder="1"/>
    <xf numFmtId="0" fontId="21" fillId="0" borderId="1" xfId="0" applyFont="1" applyFill="1" applyBorder="1" applyAlignment="1" applyProtection="1">
      <alignment wrapText="1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wrapText="1"/>
    </xf>
    <xf numFmtId="0" fontId="22" fillId="0" borderId="0" xfId="0" applyFont="1" applyFill="1" applyBorder="1" applyAlignment="1" applyProtection="1">
      <alignment horizont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/>
    <xf numFmtId="166" fontId="21" fillId="0" borderId="1" xfId="0" applyNumberFormat="1" applyFont="1" applyFill="1" applyBorder="1" applyAlignment="1" applyProtection="1"/>
    <xf numFmtId="1" fontId="22" fillId="0" borderId="1" xfId="0" applyNumberFormat="1" applyFont="1" applyFill="1" applyBorder="1" applyAlignment="1" applyProtection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3" xfId="0" applyNumberFormat="1" applyFont="1" applyFill="1" applyBorder="1" applyAlignment="1">
      <alignment horizontal="center"/>
    </xf>
    <xf numFmtId="0" fontId="20" fillId="0" borderId="0" xfId="0" applyFont="1" applyFill="1"/>
    <xf numFmtId="0" fontId="23" fillId="0" borderId="0" xfId="0" applyFont="1" applyFill="1"/>
    <xf numFmtId="165" fontId="19" fillId="0" borderId="0" xfId="0" applyNumberFormat="1" applyFont="1" applyFill="1"/>
    <xf numFmtId="0" fontId="11" fillId="0" borderId="0" xfId="0" applyFont="1" applyFill="1" applyBorder="1" applyAlignment="1" applyProtection="1"/>
    <xf numFmtId="49" fontId="6" fillId="0" borderId="0" xfId="1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6" fillId="0" borderId="2" xfId="1" applyFont="1" applyFill="1" applyBorder="1"/>
    <xf numFmtId="167" fontId="8" fillId="0" borderId="3" xfId="0" applyNumberFormat="1" applyFont="1" applyFill="1" applyBorder="1" applyAlignment="1" applyProtection="1">
      <alignment horizontal="center"/>
    </xf>
    <xf numFmtId="0" fontId="6" fillId="0" borderId="2" xfId="1" applyFont="1" applyFill="1" applyBorder="1" applyAlignment="1">
      <alignment horizontal="center"/>
    </xf>
    <xf numFmtId="167" fontId="6" fillId="0" borderId="2" xfId="1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 applyProtection="1">
      <alignment horizontal="center"/>
    </xf>
    <xf numFmtId="0" fontId="16" fillId="0" borderId="2" xfId="0" applyFont="1" applyFill="1" applyBorder="1" applyAlignment="1"/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/>
    <xf numFmtId="167" fontId="6" fillId="0" borderId="3" xfId="0" applyNumberFormat="1" applyFont="1" applyFill="1" applyBorder="1" applyAlignment="1">
      <alignment horizontal="center"/>
    </xf>
    <xf numFmtId="49" fontId="6" fillId="0" borderId="2" xfId="1" applyNumberFormat="1" applyFont="1" applyFill="1" applyBorder="1" applyAlignment="1">
      <alignment horizontal="center"/>
    </xf>
    <xf numFmtId="0" fontId="6" fillId="0" borderId="2" xfId="0" applyFont="1" applyFill="1" applyBorder="1" applyAlignment="1" applyProtection="1"/>
    <xf numFmtId="165" fontId="6" fillId="0" borderId="0" xfId="1" applyNumberFormat="1" applyFont="1" applyFill="1"/>
    <xf numFmtId="167" fontId="6" fillId="0" borderId="2" xfId="1" applyNumberFormat="1" applyFont="1" applyFill="1" applyBorder="1"/>
    <xf numFmtId="3" fontId="6" fillId="0" borderId="2" xfId="1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 applyProtection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6" fontId="6" fillId="2" borderId="1" xfId="0" applyNumberFormat="1" applyFont="1" applyFill="1" applyBorder="1" applyAlignment="1" applyProtection="1"/>
    <xf numFmtId="1" fontId="8" fillId="2" borderId="1" xfId="0" applyNumberFormat="1" applyFont="1" applyFill="1" applyBorder="1" applyAlignment="1" applyProtection="1">
      <alignment horizontal="center"/>
    </xf>
    <xf numFmtId="167" fontId="0" fillId="2" borderId="3" xfId="0" applyNumberFormat="1" applyFill="1" applyBorder="1" applyAlignment="1">
      <alignment horizontal="center"/>
    </xf>
    <xf numFmtId="0" fontId="0" fillId="2" borderId="0" xfId="0" applyFill="1"/>
    <xf numFmtId="49" fontId="6" fillId="0" borderId="0" xfId="0" applyNumberFormat="1" applyFont="1" applyFill="1" applyBorder="1" applyAlignment="1" applyProtection="1">
      <alignment horizontal="center"/>
    </xf>
    <xf numFmtId="166" fontId="6" fillId="0" borderId="2" xfId="0" applyNumberFormat="1" applyFont="1" applyFill="1" applyBorder="1" applyAlignment="1" applyProtection="1"/>
    <xf numFmtId="1" fontId="0" fillId="0" borderId="1" xfId="0" applyNumberFormat="1" applyFill="1" applyBorder="1"/>
    <xf numFmtId="166" fontId="24" fillId="0" borderId="1" xfId="0" applyNumberFormat="1" applyFont="1" applyFill="1" applyBorder="1" applyAlignment="1" applyProtection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5" borderId="4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 applyBorder="1"/>
    <xf numFmtId="0" fontId="12" fillId="5" borderId="0" xfId="0" applyFont="1" applyFill="1" applyBorder="1"/>
    <xf numFmtId="0" fontId="8" fillId="6" borderId="0" xfId="0" applyFont="1" applyFill="1" applyBorder="1" applyAlignment="1" applyProtection="1"/>
    <xf numFmtId="0" fontId="26" fillId="0" borderId="0" xfId="0" applyFont="1" applyAlignment="1">
      <alignment wrapText="1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1" displayName="__Anonymous_Sheet_DB__1" ref="A4:P54" headerRowCount="0" totalsRowShown="0">
  <sortState xmlns:xlrd2="http://schemas.microsoft.com/office/spreadsheetml/2017/richdata2" ref="A4:P54">
    <sortCondition ref="F4:F54"/>
    <sortCondition ref="G4:G54"/>
  </sortState>
  <tableColumns count="1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118" workbookViewId="0">
      <selection activeCell="E1" sqref="E1:F1048576"/>
    </sheetView>
  </sheetViews>
  <sheetFormatPr defaultRowHeight="14.25"/>
  <cols>
    <col min="1" max="1" width="35.25" customWidth="1"/>
    <col min="2" max="2" width="10.625" customWidth="1"/>
    <col min="3" max="3" width="19.375" customWidth="1"/>
    <col min="4" max="4" width="25.5" customWidth="1"/>
    <col min="5" max="1022" width="10.625" customWidth="1"/>
  </cols>
  <sheetData>
    <row r="1" spans="1:4" ht="18.75">
      <c r="A1" s="1" t="s">
        <v>0</v>
      </c>
    </row>
    <row r="3" spans="1:4" s="2" customFormat="1" ht="15.75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t="s">
        <v>5</v>
      </c>
      <c r="B4">
        <v>1</v>
      </c>
      <c r="C4" t="s">
        <v>6</v>
      </c>
    </row>
    <row r="5" spans="1:4">
      <c r="A5" t="s">
        <v>7</v>
      </c>
      <c r="B5">
        <v>1</v>
      </c>
      <c r="C5" t="s">
        <v>8</v>
      </c>
    </row>
    <row r="6" spans="1:4">
      <c r="A6" t="s">
        <v>9</v>
      </c>
      <c r="B6">
        <v>1</v>
      </c>
      <c r="C6" t="s">
        <v>8</v>
      </c>
    </row>
    <row r="7" spans="1:4">
      <c r="A7" t="s">
        <v>10</v>
      </c>
      <c r="B7">
        <v>1</v>
      </c>
      <c r="D7" t="s">
        <v>11</v>
      </c>
    </row>
    <row r="8" spans="1:4">
      <c r="A8" t="s">
        <v>12</v>
      </c>
      <c r="B8">
        <v>1</v>
      </c>
      <c r="D8" t="s">
        <v>13</v>
      </c>
    </row>
    <row r="9" spans="1:4">
      <c r="A9" t="s">
        <v>14</v>
      </c>
      <c r="B9">
        <v>1</v>
      </c>
      <c r="C9" t="s">
        <v>8</v>
      </c>
    </row>
    <row r="10" spans="1:4">
      <c r="A10" t="s">
        <v>15</v>
      </c>
      <c r="B10">
        <v>1</v>
      </c>
      <c r="D10" t="s">
        <v>16</v>
      </c>
    </row>
    <row r="11" spans="1:4">
      <c r="A11" t="s">
        <v>17</v>
      </c>
      <c r="B11">
        <v>1</v>
      </c>
      <c r="D11" t="s">
        <v>18</v>
      </c>
    </row>
    <row r="12" spans="1:4">
      <c r="A12" t="s">
        <v>19</v>
      </c>
      <c r="B12">
        <v>1</v>
      </c>
      <c r="D12" t="s">
        <v>20</v>
      </c>
    </row>
    <row r="13" spans="1:4">
      <c r="A13" t="s">
        <v>21</v>
      </c>
      <c r="B13">
        <v>3</v>
      </c>
      <c r="C13" t="s">
        <v>22</v>
      </c>
      <c r="D13" t="s">
        <v>23</v>
      </c>
    </row>
    <row r="14" spans="1:4">
      <c r="A14" t="s">
        <v>24</v>
      </c>
      <c r="B14">
        <v>2</v>
      </c>
      <c r="D14" t="s">
        <v>25</v>
      </c>
    </row>
    <row r="15" spans="1:4">
      <c r="A15" t="s">
        <v>26</v>
      </c>
      <c r="B15">
        <v>1</v>
      </c>
      <c r="D15" t="s">
        <v>27</v>
      </c>
    </row>
    <row r="16" spans="1:4">
      <c r="A16" t="s">
        <v>28</v>
      </c>
      <c r="B16">
        <v>4</v>
      </c>
      <c r="D16" t="s">
        <v>29</v>
      </c>
    </row>
    <row r="17" spans="1:4">
      <c r="A17" t="s">
        <v>30</v>
      </c>
      <c r="B17">
        <v>1</v>
      </c>
      <c r="D17" t="s">
        <v>31</v>
      </c>
    </row>
    <row r="18" spans="1:4">
      <c r="A18" t="s">
        <v>32</v>
      </c>
      <c r="B18">
        <v>5</v>
      </c>
      <c r="D18" t="s">
        <v>33</v>
      </c>
    </row>
    <row r="19" spans="1:4">
      <c r="A19" t="s">
        <v>34</v>
      </c>
      <c r="B19">
        <v>2</v>
      </c>
      <c r="D19" t="s">
        <v>35</v>
      </c>
    </row>
    <row r="20" spans="1:4">
      <c r="A20" t="s">
        <v>36</v>
      </c>
      <c r="B20">
        <v>2</v>
      </c>
      <c r="D20" t="s">
        <v>37</v>
      </c>
    </row>
    <row r="21" spans="1:4">
      <c r="A21" t="s">
        <v>38</v>
      </c>
      <c r="B21">
        <v>2</v>
      </c>
      <c r="D21" t="s">
        <v>39</v>
      </c>
    </row>
    <row r="22" spans="1:4">
      <c r="A22" t="s">
        <v>40</v>
      </c>
      <c r="B22">
        <v>2</v>
      </c>
      <c r="D22" t="s">
        <v>41</v>
      </c>
    </row>
    <row r="23" spans="1:4">
      <c r="A23" t="s">
        <v>42</v>
      </c>
      <c r="B23">
        <v>4</v>
      </c>
      <c r="D23" t="s">
        <v>43</v>
      </c>
    </row>
    <row r="24" spans="1:4">
      <c r="A24" t="s">
        <v>44</v>
      </c>
      <c r="B24">
        <v>1</v>
      </c>
      <c r="D24" t="s">
        <v>45</v>
      </c>
    </row>
    <row r="25" spans="1:4">
      <c r="A25" t="s">
        <v>46</v>
      </c>
      <c r="B25">
        <v>3</v>
      </c>
      <c r="D25" t="s">
        <v>47</v>
      </c>
    </row>
    <row r="26" spans="1:4">
      <c r="A26" t="s">
        <v>48</v>
      </c>
      <c r="B26">
        <v>1</v>
      </c>
      <c r="D26" t="s">
        <v>49</v>
      </c>
    </row>
    <row r="27" spans="1:4">
      <c r="A27" t="s">
        <v>50</v>
      </c>
      <c r="B27">
        <v>1</v>
      </c>
      <c r="D27" t="s">
        <v>51</v>
      </c>
    </row>
    <row r="28" spans="1:4">
      <c r="A28" t="s">
        <v>52</v>
      </c>
      <c r="B28">
        <v>1</v>
      </c>
      <c r="C28" t="s">
        <v>6</v>
      </c>
    </row>
    <row r="29" spans="1:4">
      <c r="A29" t="s">
        <v>53</v>
      </c>
      <c r="B29">
        <v>4</v>
      </c>
      <c r="D29" t="s">
        <v>54</v>
      </c>
    </row>
    <row r="30" spans="1:4">
      <c r="A30" t="s">
        <v>40</v>
      </c>
      <c r="B30">
        <v>2</v>
      </c>
      <c r="D30" t="s">
        <v>41</v>
      </c>
    </row>
    <row r="31" spans="1:4">
      <c r="A31" t="s">
        <v>55</v>
      </c>
      <c r="B31">
        <v>2</v>
      </c>
      <c r="D31" t="s">
        <v>43</v>
      </c>
    </row>
    <row r="32" spans="1:4">
      <c r="A32" t="s">
        <v>56</v>
      </c>
      <c r="B32">
        <v>2</v>
      </c>
      <c r="D32" t="s">
        <v>57</v>
      </c>
    </row>
    <row r="33" spans="1:12">
      <c r="A33" t="s">
        <v>58</v>
      </c>
      <c r="B33">
        <v>1</v>
      </c>
      <c r="D33" t="s">
        <v>59</v>
      </c>
    </row>
    <row r="34" spans="1:12">
      <c r="A34" t="s">
        <v>60</v>
      </c>
      <c r="B34">
        <v>1</v>
      </c>
      <c r="D34" t="s">
        <v>61</v>
      </c>
    </row>
    <row r="35" spans="1:12">
      <c r="A35" t="s">
        <v>53</v>
      </c>
      <c r="B35">
        <v>4</v>
      </c>
      <c r="D35" t="s">
        <v>54</v>
      </c>
    </row>
    <row r="36" spans="1:12">
      <c r="A36" t="s">
        <v>62</v>
      </c>
      <c r="B36">
        <v>1</v>
      </c>
      <c r="D36" t="s">
        <v>63</v>
      </c>
    </row>
    <row r="37" spans="1:12">
      <c r="A37" t="s">
        <v>64</v>
      </c>
      <c r="B37">
        <v>2</v>
      </c>
      <c r="D37" t="s">
        <v>65</v>
      </c>
    </row>
    <row r="38" spans="1:12">
      <c r="A38" t="s">
        <v>66</v>
      </c>
      <c r="B38">
        <v>1</v>
      </c>
      <c r="D38" t="s">
        <v>67</v>
      </c>
    </row>
    <row r="39" spans="1:12">
      <c r="A39" t="s">
        <v>32</v>
      </c>
      <c r="B39">
        <v>2</v>
      </c>
      <c r="D39" t="s">
        <v>33</v>
      </c>
    </row>
    <row r="40" spans="1:12">
      <c r="A40" t="s">
        <v>28</v>
      </c>
      <c r="B40">
        <v>6</v>
      </c>
      <c r="D40" t="s">
        <v>29</v>
      </c>
    </row>
    <row r="41" spans="1:12">
      <c r="A41" t="s">
        <v>68</v>
      </c>
      <c r="B41">
        <v>1</v>
      </c>
    </row>
    <row r="42" spans="1:12">
      <c r="A42" t="s">
        <v>69</v>
      </c>
      <c r="B42">
        <v>1</v>
      </c>
    </row>
    <row r="43" spans="1:12">
      <c r="A43" t="s">
        <v>70</v>
      </c>
      <c r="B43">
        <v>1</v>
      </c>
      <c r="D43" t="s">
        <v>71</v>
      </c>
    </row>
    <row r="44" spans="1:12">
      <c r="A44" t="s">
        <v>72</v>
      </c>
      <c r="B44">
        <v>1</v>
      </c>
    </row>
    <row r="46" spans="1:12">
      <c r="A46" s="3" t="s">
        <v>73</v>
      </c>
    </row>
    <row r="47" spans="1:12">
      <c r="K47" s="4"/>
      <c r="L47" s="4"/>
    </row>
    <row r="48" spans="1:12" ht="15.75">
      <c r="A48" s="2" t="s">
        <v>74</v>
      </c>
      <c r="K48" s="4"/>
      <c r="L48" s="4"/>
    </row>
    <row r="49" spans="1:17" s="7" customFormat="1">
      <c r="A49" s="5" t="s">
        <v>75</v>
      </c>
      <c r="B49" s="5">
        <v>1000</v>
      </c>
      <c r="C49" t="s">
        <v>76</v>
      </c>
      <c r="D49" s="6" t="s">
        <v>77</v>
      </c>
      <c r="E49"/>
      <c r="F49"/>
      <c r="G49" s="5" t="s">
        <v>78</v>
      </c>
      <c r="H49" s="5" t="s">
        <v>79</v>
      </c>
      <c r="K49" s="8"/>
      <c r="L49" s="6"/>
      <c r="M49" s="9"/>
      <c r="N49"/>
      <c r="O49"/>
      <c r="P49"/>
      <c r="Q49"/>
    </row>
    <row r="50" spans="1:17" s="7" customFormat="1">
      <c r="A50" s="10" t="s">
        <v>80</v>
      </c>
      <c r="B50" s="11">
        <v>1000</v>
      </c>
      <c r="C50" t="s">
        <v>76</v>
      </c>
      <c r="D50" s="11" t="s">
        <v>81</v>
      </c>
      <c r="E50"/>
      <c r="F50"/>
      <c r="G50" s="11" t="s">
        <v>78</v>
      </c>
      <c r="H50" s="10" t="s">
        <v>82</v>
      </c>
      <c r="K50" s="8"/>
      <c r="L50" s="6"/>
      <c r="M50" s="9"/>
      <c r="N50"/>
      <c r="O50"/>
      <c r="P50"/>
      <c r="Q50"/>
    </row>
    <row r="51" spans="1:17" s="7" customFormat="1">
      <c r="A51" s="12" t="s">
        <v>83</v>
      </c>
      <c r="B51" s="11">
        <v>1</v>
      </c>
      <c r="C51"/>
      <c r="D51" s="11" t="s">
        <v>84</v>
      </c>
      <c r="E51"/>
      <c r="F51"/>
      <c r="G51" s="11" t="s">
        <v>78</v>
      </c>
      <c r="H51" s="10" t="s">
        <v>85</v>
      </c>
      <c r="K51" s="8"/>
      <c r="L51" s="6"/>
      <c r="M51" s="9"/>
      <c r="N51"/>
      <c r="O51"/>
      <c r="P51"/>
      <c r="Q51"/>
    </row>
    <row r="52" spans="1:17" s="7" customFormat="1">
      <c r="A52" s="12" t="s">
        <v>86</v>
      </c>
      <c r="B52" s="11">
        <v>2</v>
      </c>
      <c r="C52"/>
      <c r="D52" s="11" t="s">
        <v>87</v>
      </c>
      <c r="E52"/>
      <c r="F52"/>
      <c r="G52" s="11" t="s">
        <v>78</v>
      </c>
      <c r="H52" s="13" t="s">
        <v>88</v>
      </c>
      <c r="K52" s="8"/>
      <c r="L52" s="6"/>
      <c r="M52" s="9"/>
      <c r="N52"/>
      <c r="O52"/>
      <c r="P52"/>
      <c r="Q52"/>
    </row>
    <row r="53" spans="1:17" s="7" customFormat="1">
      <c r="A53" s="12" t="s">
        <v>89</v>
      </c>
      <c r="B53" s="11">
        <v>1</v>
      </c>
      <c r="C53"/>
      <c r="D53" s="11" t="s">
        <v>90</v>
      </c>
      <c r="E53"/>
      <c r="F53"/>
      <c r="G53" s="11" t="s">
        <v>78</v>
      </c>
      <c r="H53" s="10" t="s">
        <v>91</v>
      </c>
      <c r="K53" s="8"/>
      <c r="L53" s="6"/>
      <c r="M53" s="9"/>
      <c r="N53"/>
      <c r="O53"/>
      <c r="P53"/>
      <c r="Q53"/>
    </row>
    <row r="54" spans="1:17" s="7" customFormat="1">
      <c r="A54" s="5" t="s">
        <v>92</v>
      </c>
      <c r="B54" s="11">
        <v>2</v>
      </c>
      <c r="C54"/>
      <c r="D54" s="11" t="s">
        <v>93</v>
      </c>
      <c r="E54"/>
      <c r="F54"/>
      <c r="G54" s="5" t="s">
        <v>78</v>
      </c>
      <c r="H54" s="5" t="s">
        <v>94</v>
      </c>
      <c r="I54" s="5" t="s">
        <v>95</v>
      </c>
      <c r="J54" s="5" t="s">
        <v>96</v>
      </c>
      <c r="K54" s="8"/>
      <c r="L54" s="6"/>
      <c r="M54" s="15"/>
      <c r="N54"/>
      <c r="O54"/>
      <c r="P54"/>
      <c r="Q54"/>
    </row>
    <row r="55" spans="1:17" s="7" customFormat="1">
      <c r="A55" s="5" t="s">
        <v>97</v>
      </c>
      <c r="B55" s="11">
        <v>1</v>
      </c>
      <c r="C55"/>
      <c r="D55" s="11" t="s">
        <v>98</v>
      </c>
      <c r="E55"/>
      <c r="F55"/>
      <c r="G55" s="5" t="s">
        <v>78</v>
      </c>
      <c r="H55" s="5" t="s">
        <v>99</v>
      </c>
      <c r="I55" s="5"/>
      <c r="J55" s="5"/>
      <c r="K55" s="8"/>
      <c r="L55" s="6"/>
      <c r="M55" s="9"/>
      <c r="N55"/>
      <c r="O55"/>
      <c r="P55"/>
      <c r="Q55"/>
    </row>
    <row r="56" spans="1:17" s="7" customFormat="1">
      <c r="A56" s="5" t="s">
        <v>100</v>
      </c>
      <c r="B56" s="5">
        <v>960</v>
      </c>
      <c r="C56" t="s">
        <v>101</v>
      </c>
      <c r="D56" s="5" t="s">
        <v>102</v>
      </c>
      <c r="E56"/>
      <c r="F56"/>
      <c r="G56" s="5" t="s">
        <v>103</v>
      </c>
      <c r="H56" s="5" t="s">
        <v>104</v>
      </c>
      <c r="I56" s="5" t="s">
        <v>105</v>
      </c>
      <c r="J56" s="5" t="s">
        <v>106</v>
      </c>
      <c r="K56" s="8"/>
      <c r="L56" s="6"/>
      <c r="M56" s="9"/>
      <c r="N56"/>
      <c r="O56"/>
      <c r="P56"/>
      <c r="Q56"/>
    </row>
  </sheetData>
  <pageMargins left="0.1" right="0.1" top="0.49374999999999997" bottom="0.49374999999999997" header="0.1" footer="0.1"/>
  <pageSetup paperSize="0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"/>
  <sheetViews>
    <sheetView workbookViewId="0"/>
  </sheetViews>
  <sheetFormatPr defaultRowHeight="12.75"/>
  <cols>
    <col min="1" max="2" width="10.625" style="4" customWidth="1"/>
    <col min="3" max="3" width="32.375" style="157" customWidth="1"/>
    <col min="4" max="4" width="12.25" style="4" customWidth="1"/>
    <col min="5" max="5" width="15" style="158" customWidth="1"/>
    <col min="6" max="6" width="20.875" style="157" customWidth="1"/>
    <col min="7" max="7" width="17.625" style="158" customWidth="1"/>
    <col min="8" max="8" width="7.5" style="159" customWidth="1"/>
    <col min="9" max="9" width="5.5" style="4" customWidth="1"/>
    <col min="10" max="10" width="12.375" style="4" customWidth="1"/>
    <col min="11" max="11" width="10.125" style="4" customWidth="1"/>
    <col min="12" max="12" width="10.625" style="4" customWidth="1"/>
    <col min="13" max="14" width="10.625" style="159" customWidth="1"/>
    <col min="15" max="15" width="13.125" style="160" customWidth="1"/>
    <col min="16" max="16" width="52.75" style="158" customWidth="1"/>
    <col min="17" max="1024" width="10.625" style="4" customWidth="1"/>
  </cols>
  <sheetData>
    <row r="1" spans="1:1023" ht="18">
      <c r="A1" s="161" t="s">
        <v>107</v>
      </c>
      <c r="B1" s="161"/>
      <c r="C1" s="161"/>
      <c r="D1" s="161"/>
      <c r="E1" s="161"/>
      <c r="F1" s="16"/>
      <c r="G1" s="17"/>
      <c r="H1" s="17"/>
      <c r="I1" s="17"/>
      <c r="J1" s="17"/>
      <c r="K1" s="17"/>
      <c r="L1" s="17"/>
      <c r="M1" s="17"/>
      <c r="N1" s="18"/>
      <c r="O1" s="18"/>
      <c r="P1" s="17"/>
    </row>
    <row r="2" spans="1:1023" ht="14.25">
      <c r="A2" s="17" t="s">
        <v>108</v>
      </c>
      <c r="B2" s="17" t="s">
        <v>109</v>
      </c>
      <c r="C2" s="16" t="s">
        <v>110</v>
      </c>
      <c r="D2" s="17" t="s">
        <v>111</v>
      </c>
      <c r="E2" s="19" t="s">
        <v>112</v>
      </c>
      <c r="F2" s="16" t="s">
        <v>113</v>
      </c>
      <c r="G2" s="17" t="s">
        <v>114</v>
      </c>
      <c r="H2" s="17" t="s">
        <v>115</v>
      </c>
      <c r="I2" s="17" t="s">
        <v>116</v>
      </c>
      <c r="J2" s="17" t="s">
        <v>117</v>
      </c>
      <c r="K2" s="17" t="s">
        <v>118</v>
      </c>
      <c r="L2" s="17" t="s">
        <v>119</v>
      </c>
      <c r="M2" s="17" t="s">
        <v>120</v>
      </c>
      <c r="N2" s="18" t="s">
        <v>121</v>
      </c>
      <c r="O2" s="18" t="s">
        <v>122</v>
      </c>
      <c r="P2" s="17" t="s">
        <v>3</v>
      </c>
      <c r="Q2" s="4" t="s">
        <v>123</v>
      </c>
    </row>
    <row r="3" spans="1:1023" ht="14.25">
      <c r="A3" s="17"/>
      <c r="B3" s="17"/>
      <c r="C3" s="16"/>
      <c r="D3" s="17"/>
      <c r="E3" s="19"/>
      <c r="F3" s="16"/>
      <c r="G3" s="17"/>
      <c r="H3" s="17"/>
      <c r="I3" s="17"/>
      <c r="J3" s="17"/>
      <c r="K3" s="17"/>
      <c r="L3" s="17">
        <v>500</v>
      </c>
      <c r="M3" s="17"/>
      <c r="N3" s="18"/>
      <c r="O3" s="18"/>
      <c r="P3" s="19"/>
    </row>
    <row r="4" spans="1:1023" ht="28.5">
      <c r="A4" s="20" t="s">
        <v>124</v>
      </c>
      <c r="B4" s="20" t="s">
        <v>125</v>
      </c>
      <c r="C4" s="21" t="s">
        <v>126</v>
      </c>
      <c r="D4" s="20"/>
      <c r="E4" s="22"/>
      <c r="F4" s="23" t="s">
        <v>127</v>
      </c>
      <c r="G4" s="22"/>
      <c r="H4" s="24">
        <v>1</v>
      </c>
      <c r="I4" s="20" t="s">
        <v>128</v>
      </c>
      <c r="J4" s="25">
        <v>4.01</v>
      </c>
      <c r="K4" s="26">
        <f t="shared" ref="K4:K9" si="0">SUM(J4*H4)</f>
        <v>4.01</v>
      </c>
      <c r="L4" s="27">
        <f t="shared" ref="L4:L9" si="1">($L$3*H4)</f>
        <v>500</v>
      </c>
      <c r="M4" s="28"/>
      <c r="N4" s="29"/>
      <c r="O4" s="29"/>
      <c r="P4" s="30"/>
    </row>
    <row r="5" spans="1:1023" ht="14.25">
      <c r="A5" s="20" t="s">
        <v>124</v>
      </c>
      <c r="B5" s="20" t="s">
        <v>129</v>
      </c>
      <c r="C5" s="23" t="s">
        <v>130</v>
      </c>
      <c r="D5" s="31"/>
      <c r="E5" s="32"/>
      <c r="F5" s="23" t="s">
        <v>127</v>
      </c>
      <c r="G5" s="32"/>
      <c r="H5" s="33">
        <v>1</v>
      </c>
      <c r="I5" s="20" t="s">
        <v>128</v>
      </c>
      <c r="J5" s="25">
        <v>0.34</v>
      </c>
      <c r="K5" s="26">
        <f t="shared" si="0"/>
        <v>0.34</v>
      </c>
      <c r="L5" s="27">
        <f t="shared" si="1"/>
        <v>500</v>
      </c>
      <c r="M5" s="33"/>
      <c r="N5" s="33"/>
      <c r="O5" s="34"/>
      <c r="P5" s="30"/>
    </row>
    <row r="6" spans="1:1023" ht="14.25">
      <c r="A6" s="20" t="s">
        <v>124</v>
      </c>
      <c r="B6" s="20" t="s">
        <v>131</v>
      </c>
      <c r="C6" s="23" t="s">
        <v>132</v>
      </c>
      <c r="D6" s="31"/>
      <c r="E6" s="32"/>
      <c r="F6" s="23" t="s">
        <v>127</v>
      </c>
      <c r="G6" s="32"/>
      <c r="H6" s="33">
        <v>1</v>
      </c>
      <c r="I6" s="20" t="s">
        <v>128</v>
      </c>
      <c r="J6" s="25">
        <v>2.34</v>
      </c>
      <c r="K6" s="26">
        <f t="shared" si="0"/>
        <v>2.34</v>
      </c>
      <c r="L6" s="27">
        <f t="shared" si="1"/>
        <v>500</v>
      </c>
      <c r="M6" s="33"/>
      <c r="N6" s="33"/>
      <c r="O6" s="34"/>
      <c r="P6" s="30"/>
    </row>
    <row r="7" spans="1:1023" ht="14.25">
      <c r="A7" s="20" t="s">
        <v>124</v>
      </c>
      <c r="B7" s="20" t="s">
        <v>11</v>
      </c>
      <c r="C7" s="23" t="s">
        <v>133</v>
      </c>
      <c r="D7" s="31"/>
      <c r="E7" s="32"/>
      <c r="F7" s="23" t="s">
        <v>127</v>
      </c>
      <c r="G7" s="32"/>
      <c r="H7" s="33">
        <v>1</v>
      </c>
      <c r="I7" s="20" t="s">
        <v>128</v>
      </c>
      <c r="J7" s="25">
        <v>0.02</v>
      </c>
      <c r="K7" s="26">
        <f t="shared" si="0"/>
        <v>0.02</v>
      </c>
      <c r="L7" s="27">
        <f t="shared" si="1"/>
        <v>500</v>
      </c>
      <c r="M7" s="33"/>
      <c r="N7" s="33"/>
      <c r="O7" s="34"/>
      <c r="P7" s="30"/>
    </row>
    <row r="8" spans="1:1023" ht="25.5">
      <c r="A8" s="20" t="s">
        <v>124</v>
      </c>
      <c r="B8" s="20" t="s">
        <v>134</v>
      </c>
      <c r="C8" s="23" t="s">
        <v>135</v>
      </c>
      <c r="D8" s="31"/>
      <c r="E8" s="32"/>
      <c r="F8" s="23" t="s">
        <v>127</v>
      </c>
      <c r="G8" s="32"/>
      <c r="H8" s="33">
        <v>1</v>
      </c>
      <c r="I8" s="20" t="s">
        <v>128</v>
      </c>
      <c r="J8" s="25">
        <v>2.88</v>
      </c>
      <c r="K8" s="26">
        <f t="shared" si="0"/>
        <v>2.88</v>
      </c>
      <c r="L8" s="27">
        <f t="shared" si="1"/>
        <v>500</v>
      </c>
      <c r="M8" s="33"/>
      <c r="N8" s="33"/>
      <c r="O8" s="34"/>
      <c r="P8" s="30" t="s">
        <v>136</v>
      </c>
    </row>
    <row r="9" spans="1:1023" ht="14.25">
      <c r="A9" s="20" t="s">
        <v>124</v>
      </c>
      <c r="B9" s="35" t="s">
        <v>61</v>
      </c>
      <c r="C9" s="36" t="s">
        <v>60</v>
      </c>
      <c r="D9" s="31"/>
      <c r="E9" s="32"/>
      <c r="F9" s="23" t="s">
        <v>127</v>
      </c>
      <c r="G9" s="32"/>
      <c r="H9" s="33">
        <v>1</v>
      </c>
      <c r="I9" s="20" t="s">
        <v>128</v>
      </c>
      <c r="J9" s="25">
        <v>1.1200000000000001</v>
      </c>
      <c r="K9" s="26">
        <f t="shared" si="0"/>
        <v>1.1200000000000001</v>
      </c>
      <c r="L9" s="27">
        <f t="shared" si="1"/>
        <v>500</v>
      </c>
      <c r="M9" s="33"/>
      <c r="N9" s="33"/>
      <c r="O9" s="34"/>
      <c r="P9" s="30"/>
    </row>
    <row r="10" spans="1:1023" ht="14.25">
      <c r="A10" s="20"/>
      <c r="B10" s="35"/>
      <c r="C10" s="36"/>
      <c r="D10" s="31"/>
      <c r="E10" s="32"/>
      <c r="F10" s="23"/>
      <c r="G10" s="32"/>
      <c r="H10" s="33"/>
      <c r="I10" s="20"/>
      <c r="J10" s="25"/>
      <c r="K10" s="26"/>
      <c r="L10" s="27"/>
      <c r="M10" s="33"/>
      <c r="N10" s="33"/>
      <c r="O10" s="34"/>
      <c r="P10" s="30"/>
    </row>
    <row r="11" spans="1:1023" ht="14.25">
      <c r="A11" s="37" t="s">
        <v>137</v>
      </c>
      <c r="B11" s="38" t="s">
        <v>138</v>
      </c>
      <c r="C11" s="39" t="s">
        <v>139</v>
      </c>
      <c r="D11" s="39" t="s">
        <v>140</v>
      </c>
      <c r="E11" s="40"/>
      <c r="F11" s="41" t="s">
        <v>141</v>
      </c>
      <c r="G11" s="42" t="s">
        <v>142</v>
      </c>
      <c r="H11" s="43">
        <v>1</v>
      </c>
      <c r="I11" s="37" t="s">
        <v>128</v>
      </c>
      <c r="J11" s="44">
        <v>0.52600000000000002</v>
      </c>
      <c r="K11" s="26">
        <f>SUM(J11*H11)</f>
        <v>0.52600000000000002</v>
      </c>
      <c r="L11" s="27">
        <f>($L$3*H11)</f>
        <v>500</v>
      </c>
      <c r="M11" s="33" t="s">
        <v>143</v>
      </c>
      <c r="N11" s="34">
        <v>42205</v>
      </c>
      <c r="O11" s="34">
        <v>42227</v>
      </c>
      <c r="P11" s="32" t="s">
        <v>144</v>
      </c>
    </row>
    <row r="12" spans="1:1023" ht="14.25">
      <c r="A12" s="20" t="s">
        <v>137</v>
      </c>
      <c r="B12" s="20" t="s">
        <v>145</v>
      </c>
      <c r="C12" s="23" t="s">
        <v>146</v>
      </c>
      <c r="D12" s="20" t="s">
        <v>140</v>
      </c>
      <c r="E12" s="22"/>
      <c r="F12" s="23" t="s">
        <v>141</v>
      </c>
      <c r="G12" s="22" t="s">
        <v>147</v>
      </c>
      <c r="H12" s="24">
        <v>9</v>
      </c>
      <c r="I12" s="20" t="s">
        <v>128</v>
      </c>
      <c r="J12" s="26">
        <v>0.13</v>
      </c>
      <c r="K12" s="26">
        <f>SUM(J12*H12)</f>
        <v>1.17</v>
      </c>
      <c r="L12" s="27">
        <f>($L$3*H12)</f>
        <v>4500</v>
      </c>
      <c r="M12" s="45" t="s">
        <v>143</v>
      </c>
      <c r="N12" s="34">
        <v>42205</v>
      </c>
      <c r="O12" s="34">
        <v>42227</v>
      </c>
      <c r="P12" s="32" t="s">
        <v>144</v>
      </c>
    </row>
    <row r="13" spans="1:1023" ht="15">
      <c r="A13" s="20" t="s">
        <v>137</v>
      </c>
      <c r="B13" s="20" t="s">
        <v>148</v>
      </c>
      <c r="C13" s="23" t="s">
        <v>149</v>
      </c>
      <c r="D13" s="20" t="s">
        <v>140</v>
      </c>
      <c r="E13" s="46" t="s">
        <v>150</v>
      </c>
      <c r="F13" s="23" t="s">
        <v>151</v>
      </c>
      <c r="G13" s="22" t="s">
        <v>152</v>
      </c>
      <c r="H13" s="24">
        <v>4</v>
      </c>
      <c r="I13" s="20" t="s">
        <v>128</v>
      </c>
      <c r="J13" s="47">
        <v>8.1089999999999995E-2</v>
      </c>
      <c r="K13" s="26">
        <f>SUM(J13*H13)</f>
        <v>0.32435999999999998</v>
      </c>
      <c r="L13" s="27">
        <f>($L$3*H13)</f>
        <v>2000</v>
      </c>
      <c r="M13" s="33" t="s">
        <v>153</v>
      </c>
      <c r="N13" s="34">
        <v>42243</v>
      </c>
      <c r="O13" s="34">
        <v>42262</v>
      </c>
      <c r="P13" s="48" t="s">
        <v>154</v>
      </c>
    </row>
    <row r="14" spans="1:1023" ht="14.25">
      <c r="A14" s="49" t="s">
        <v>137</v>
      </c>
      <c r="B14" s="49" t="s">
        <v>155</v>
      </c>
      <c r="C14" s="23" t="s">
        <v>156</v>
      </c>
      <c r="D14" s="22" t="s">
        <v>157</v>
      </c>
      <c r="E14" s="22" t="s">
        <v>158</v>
      </c>
      <c r="F14" s="22" t="s">
        <v>157</v>
      </c>
      <c r="G14" s="22" t="s">
        <v>158</v>
      </c>
      <c r="H14" s="50">
        <v>150</v>
      </c>
      <c r="I14" s="49" t="s">
        <v>76</v>
      </c>
      <c r="J14" s="51">
        <f>82.7/304180</f>
        <v>2.7187849299756722E-4</v>
      </c>
      <c r="K14" s="52">
        <f>H14*J14</f>
        <v>4.0781773949635086E-2</v>
      </c>
      <c r="L14" s="27">
        <f>($L$3*H14)</f>
        <v>75000</v>
      </c>
      <c r="M14" s="53" t="s">
        <v>159</v>
      </c>
      <c r="N14" s="53">
        <v>42200</v>
      </c>
      <c r="O14" s="53">
        <v>42213</v>
      </c>
      <c r="P14" s="54" t="s">
        <v>160</v>
      </c>
      <c r="Q14" s="55"/>
      <c r="R14" s="56"/>
      <c r="S14" s="57"/>
      <c r="T14" s="58"/>
      <c r="U14" s="7"/>
      <c r="V14" s="7"/>
      <c r="W14" s="7"/>
      <c r="X14" s="7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5"/>
    </row>
    <row r="15" spans="1:1023" ht="14.25">
      <c r="A15" s="20"/>
      <c r="B15" s="20"/>
      <c r="C15" s="23"/>
      <c r="D15" s="22"/>
      <c r="E15" s="22"/>
      <c r="F15" s="22"/>
      <c r="G15" s="22"/>
      <c r="H15" s="24"/>
      <c r="I15" s="20"/>
      <c r="J15" s="26"/>
      <c r="K15" s="60"/>
      <c r="L15" s="27"/>
      <c r="M15" s="33"/>
      <c r="N15" s="33"/>
      <c r="O15" s="34"/>
      <c r="P15" s="32"/>
    </row>
    <row r="16" spans="1:1023" ht="38.25">
      <c r="A16" s="20" t="s">
        <v>137</v>
      </c>
      <c r="B16" s="20" t="s">
        <v>161</v>
      </c>
      <c r="C16" s="23" t="s">
        <v>162</v>
      </c>
      <c r="D16" s="20"/>
      <c r="E16" s="22"/>
      <c r="F16" s="23" t="s">
        <v>163</v>
      </c>
      <c r="G16" s="22" t="s">
        <v>164</v>
      </c>
      <c r="H16" s="24">
        <v>1</v>
      </c>
      <c r="I16" s="20" t="s">
        <v>128</v>
      </c>
      <c r="J16" s="26">
        <v>1.45</v>
      </c>
      <c r="K16" s="26">
        <f>SUM(J16*H16)</f>
        <v>1.45</v>
      </c>
      <c r="L16" s="27">
        <f>($L$3*H16)</f>
        <v>500</v>
      </c>
      <c r="M16" s="61" t="s">
        <v>165</v>
      </c>
      <c r="N16" s="34">
        <v>42191</v>
      </c>
      <c r="O16" s="34">
        <v>42227</v>
      </c>
      <c r="P16" s="32" t="s">
        <v>166</v>
      </c>
    </row>
    <row r="17" spans="1:18" ht="14.25">
      <c r="A17" s="20"/>
      <c r="B17" s="20"/>
      <c r="C17" s="23"/>
      <c r="D17" s="20"/>
      <c r="E17" s="22"/>
      <c r="F17" s="23"/>
      <c r="G17" s="22"/>
      <c r="H17" s="24"/>
      <c r="I17" s="20"/>
      <c r="J17" s="26"/>
      <c r="K17" s="26"/>
      <c r="L17" s="27"/>
      <c r="M17" s="33"/>
      <c r="N17" s="33"/>
      <c r="O17" s="34"/>
      <c r="P17" s="32"/>
    </row>
    <row r="18" spans="1:18" ht="14.25">
      <c r="A18" s="31" t="s">
        <v>167</v>
      </c>
      <c r="B18" s="31" t="s">
        <v>13</v>
      </c>
      <c r="C18" s="62" t="s">
        <v>12</v>
      </c>
      <c r="D18" s="31"/>
      <c r="E18" s="32"/>
      <c r="F18" s="23" t="s">
        <v>168</v>
      </c>
      <c r="G18" s="32"/>
      <c r="H18" s="33">
        <v>1</v>
      </c>
      <c r="I18" s="31" t="s">
        <v>128</v>
      </c>
      <c r="J18" s="25">
        <v>4.99</v>
      </c>
      <c r="K18" s="26">
        <f>SUM(J18*H18)</f>
        <v>4.99</v>
      </c>
      <c r="L18" s="27">
        <f>($L$3*H18)</f>
        <v>500</v>
      </c>
      <c r="M18" s="63" t="s">
        <v>169</v>
      </c>
      <c r="N18" s="64">
        <v>42163</v>
      </c>
      <c r="O18" s="65" t="s">
        <v>170</v>
      </c>
      <c r="P18" s="66" t="s">
        <v>171</v>
      </c>
      <c r="Q18" s="66"/>
      <c r="R18" s="66"/>
    </row>
    <row r="19" spans="1:18" ht="14.25">
      <c r="A19" s="31"/>
      <c r="B19" s="35"/>
      <c r="C19" s="36"/>
      <c r="D19" s="31"/>
      <c r="E19" s="32"/>
      <c r="F19" s="62"/>
      <c r="G19" s="32"/>
      <c r="H19" s="33"/>
      <c r="I19" s="31"/>
      <c r="J19" s="25"/>
      <c r="K19" s="26"/>
      <c r="L19" s="27"/>
      <c r="M19" s="33"/>
      <c r="N19" s="33"/>
      <c r="O19" s="34"/>
      <c r="P19" s="32"/>
    </row>
    <row r="20" spans="1:18" ht="25.5">
      <c r="A20" s="67" t="s">
        <v>137</v>
      </c>
      <c r="B20" s="67" t="s">
        <v>172</v>
      </c>
      <c r="C20" s="68" t="s">
        <v>173</v>
      </c>
      <c r="D20" s="67"/>
      <c r="E20" s="69"/>
      <c r="F20" s="23" t="s">
        <v>174</v>
      </c>
      <c r="G20" s="69" t="s">
        <v>175</v>
      </c>
      <c r="H20" s="70">
        <v>45</v>
      </c>
      <c r="I20" s="67" t="s">
        <v>76</v>
      </c>
      <c r="J20" s="71">
        <f>(17.92/1219.2)</f>
        <v>1.4698162729658794E-2</v>
      </c>
      <c r="K20" s="26">
        <f>SUM(J20*H20)</f>
        <v>0.66141732283464572</v>
      </c>
      <c r="L20" s="27">
        <f>($L$3*H20)</f>
        <v>22500</v>
      </c>
      <c r="M20" s="33" t="s">
        <v>176</v>
      </c>
      <c r="N20" s="34">
        <v>42194</v>
      </c>
      <c r="O20" s="34">
        <v>42214</v>
      </c>
      <c r="P20" s="32" t="s">
        <v>177</v>
      </c>
    </row>
    <row r="21" spans="1:18" ht="38.25">
      <c r="A21" s="67" t="s">
        <v>137</v>
      </c>
      <c r="B21" s="67" t="s">
        <v>178</v>
      </c>
      <c r="C21" s="68" t="s">
        <v>179</v>
      </c>
      <c r="D21" s="67"/>
      <c r="E21" s="69"/>
      <c r="F21" s="23" t="s">
        <v>174</v>
      </c>
      <c r="G21" s="69" t="s">
        <v>180</v>
      </c>
      <c r="H21" s="70">
        <v>35</v>
      </c>
      <c r="I21" s="67" t="s">
        <v>76</v>
      </c>
      <c r="J21" s="71">
        <f>(32.48/1219.2)</f>
        <v>2.6640419947506558E-2</v>
      </c>
      <c r="K21" s="26">
        <f>SUM(J21*H21)</f>
        <v>0.93241469816272948</v>
      </c>
      <c r="L21" s="27">
        <f>($L$3*H21)</f>
        <v>17500</v>
      </c>
      <c r="M21" s="33" t="s">
        <v>181</v>
      </c>
      <c r="N21" s="33"/>
      <c r="O21" s="34"/>
      <c r="P21" s="32" t="s">
        <v>182</v>
      </c>
    </row>
    <row r="22" spans="1:18" ht="14.25">
      <c r="A22" s="67"/>
      <c r="B22" s="67"/>
      <c r="C22" s="68"/>
      <c r="D22" s="67"/>
      <c r="E22" s="69"/>
      <c r="F22" s="23"/>
      <c r="G22" s="69"/>
      <c r="H22" s="70"/>
      <c r="I22" s="67"/>
      <c r="J22" s="71"/>
      <c r="K22" s="26"/>
      <c r="L22" s="27"/>
      <c r="M22" s="33"/>
      <c r="N22" s="33"/>
      <c r="O22" s="34"/>
      <c r="P22" s="32"/>
    </row>
    <row r="23" spans="1:18" ht="25.5">
      <c r="A23" s="72" t="s">
        <v>137</v>
      </c>
      <c r="B23" s="73" t="s">
        <v>183</v>
      </c>
      <c r="C23" s="74" t="s">
        <v>184</v>
      </c>
      <c r="D23" s="75"/>
      <c r="E23" s="76"/>
      <c r="F23" s="74" t="s">
        <v>185</v>
      </c>
      <c r="G23" s="76"/>
      <c r="H23" s="77">
        <v>1</v>
      </c>
      <c r="I23" s="75" t="s">
        <v>128</v>
      </c>
      <c r="J23" s="26">
        <v>6.54</v>
      </c>
      <c r="K23" s="60">
        <f>H23*J23</f>
        <v>6.54</v>
      </c>
      <c r="L23" s="27">
        <f>($L$3*H23)</f>
        <v>500</v>
      </c>
      <c r="M23" s="33" t="s">
        <v>186</v>
      </c>
      <c r="N23" s="34">
        <v>42191</v>
      </c>
      <c r="O23" s="34">
        <v>42216</v>
      </c>
      <c r="P23" s="32" t="s">
        <v>187</v>
      </c>
    </row>
    <row r="24" spans="1:18" ht="14.25">
      <c r="A24" s="72"/>
      <c r="B24" s="73"/>
      <c r="C24" s="74"/>
      <c r="D24" s="75"/>
      <c r="E24" s="76"/>
      <c r="F24" s="74"/>
      <c r="G24" s="76"/>
      <c r="H24" s="77"/>
      <c r="I24" s="75"/>
      <c r="J24" s="26"/>
      <c r="K24" s="60"/>
      <c r="L24" s="27"/>
      <c r="M24" s="33"/>
      <c r="N24" s="33"/>
      <c r="O24" s="34"/>
      <c r="P24" s="32"/>
    </row>
    <row r="25" spans="1:18" ht="25.5">
      <c r="A25" s="72" t="s">
        <v>188</v>
      </c>
      <c r="B25" s="72" t="s">
        <v>189</v>
      </c>
      <c r="C25" s="78" t="s">
        <v>190</v>
      </c>
      <c r="D25" s="72"/>
      <c r="E25" s="30"/>
      <c r="F25" s="78" t="s">
        <v>191</v>
      </c>
      <c r="G25" s="72" t="s">
        <v>189</v>
      </c>
      <c r="H25" s="28">
        <v>1</v>
      </c>
      <c r="I25" s="72" t="s">
        <v>128</v>
      </c>
      <c r="J25" s="79">
        <v>23</v>
      </c>
      <c r="K25" s="26">
        <f>SUM(J25*H25)</f>
        <v>23</v>
      </c>
      <c r="L25" s="27">
        <f>($L$3*H25)</f>
        <v>500</v>
      </c>
      <c r="M25" s="33" t="s">
        <v>192</v>
      </c>
      <c r="N25" s="34">
        <v>42202</v>
      </c>
      <c r="O25" s="34">
        <v>42269</v>
      </c>
      <c r="P25" s="32"/>
    </row>
    <row r="26" spans="1:18" ht="14.25">
      <c r="A26" s="72"/>
      <c r="B26" s="72"/>
      <c r="C26" s="78"/>
      <c r="D26" s="72"/>
      <c r="E26" s="30"/>
      <c r="F26" s="78"/>
      <c r="G26" s="30"/>
      <c r="H26" s="28"/>
      <c r="I26" s="72"/>
      <c r="J26" s="79"/>
      <c r="K26" s="26"/>
      <c r="L26" s="27"/>
      <c r="M26" s="33"/>
      <c r="N26" s="33"/>
      <c r="O26" s="34"/>
      <c r="P26" s="32"/>
    </row>
    <row r="27" spans="1:18" ht="14.25">
      <c r="A27" s="67" t="s">
        <v>137</v>
      </c>
      <c r="B27" s="20" t="s">
        <v>193</v>
      </c>
      <c r="C27" s="23" t="s">
        <v>194</v>
      </c>
      <c r="D27" s="37"/>
      <c r="E27" s="80"/>
      <c r="F27" s="23" t="s">
        <v>195</v>
      </c>
      <c r="G27" s="22" t="s">
        <v>196</v>
      </c>
      <c r="H27" s="24">
        <v>1</v>
      </c>
      <c r="I27" s="20" t="s">
        <v>128</v>
      </c>
      <c r="J27" s="26">
        <v>7.5</v>
      </c>
      <c r="K27" s="26">
        <f>SUM(J27*H27)</f>
        <v>7.5</v>
      </c>
      <c r="L27" s="27">
        <f>($L$3*H27)</f>
        <v>500</v>
      </c>
      <c r="M27" s="33" t="s">
        <v>197</v>
      </c>
      <c r="N27" s="34">
        <v>42184</v>
      </c>
      <c r="O27" s="34">
        <v>42256</v>
      </c>
      <c r="P27" s="32" t="s">
        <v>198</v>
      </c>
    </row>
    <row r="28" spans="1:18" ht="14.25">
      <c r="A28" s="67"/>
      <c r="B28" s="20"/>
      <c r="C28" s="23"/>
      <c r="D28" s="37"/>
      <c r="E28" s="80"/>
      <c r="F28" s="23"/>
      <c r="G28" s="22"/>
      <c r="H28" s="24"/>
      <c r="I28" s="20"/>
      <c r="J28" s="26"/>
      <c r="K28" s="26"/>
      <c r="L28" s="27"/>
      <c r="M28" s="33"/>
      <c r="N28" s="33"/>
      <c r="O28" s="34"/>
      <c r="P28" s="32"/>
    </row>
    <row r="29" spans="1:18" ht="14.25">
      <c r="A29" s="81" t="s">
        <v>188</v>
      </c>
      <c r="B29" s="81" t="s">
        <v>27</v>
      </c>
      <c r="C29" s="82" t="s">
        <v>26</v>
      </c>
      <c r="D29" s="81"/>
      <c r="E29" s="83"/>
      <c r="F29" s="82" t="s">
        <v>199</v>
      </c>
      <c r="G29" s="83"/>
      <c r="H29" s="84">
        <v>1</v>
      </c>
      <c r="I29" s="81" t="s">
        <v>128</v>
      </c>
      <c r="J29" s="85">
        <v>1.7999999999999999E-2</v>
      </c>
      <c r="K29" s="14">
        <f t="shared" ref="K29:K47" si="2">SUM(J29*H29)</f>
        <v>1.7999999999999999E-2</v>
      </c>
      <c r="L29" s="86">
        <f t="shared" ref="L29:L47" si="3">($L$3*H29)</f>
        <v>500</v>
      </c>
      <c r="M29" s="87" t="s">
        <v>200</v>
      </c>
      <c r="N29" s="64">
        <v>42207</v>
      </c>
      <c r="O29" s="64">
        <v>42243</v>
      </c>
      <c r="P29" s="83" t="s">
        <v>201</v>
      </c>
    </row>
    <row r="30" spans="1:18" s="94" customFormat="1" ht="14.25">
      <c r="A30" s="5" t="s">
        <v>188</v>
      </c>
      <c r="B30" s="5" t="s">
        <v>202</v>
      </c>
      <c r="C30" s="88" t="s">
        <v>203</v>
      </c>
      <c r="D30" s="5"/>
      <c r="E30" s="89"/>
      <c r="F30" s="90" t="s">
        <v>199</v>
      </c>
      <c r="G30" s="91" t="s">
        <v>204</v>
      </c>
      <c r="H30" s="92">
        <v>2</v>
      </c>
      <c r="I30" s="5" t="s">
        <v>128</v>
      </c>
      <c r="J30" s="93">
        <v>8.8200000000000001E-2</v>
      </c>
      <c r="K30" s="14">
        <f t="shared" si="2"/>
        <v>0.1764</v>
      </c>
      <c r="L30" s="86">
        <f t="shared" si="3"/>
        <v>1000</v>
      </c>
      <c r="M30" s="84" t="s">
        <v>200</v>
      </c>
      <c r="N30" s="64">
        <v>42207</v>
      </c>
      <c r="O30" s="64">
        <v>42243</v>
      </c>
      <c r="P30" s="38" t="s">
        <v>205</v>
      </c>
    </row>
    <row r="31" spans="1:18" s="94" customFormat="1" ht="14.25">
      <c r="A31" s="81" t="s">
        <v>188</v>
      </c>
      <c r="B31" s="5" t="s">
        <v>29</v>
      </c>
      <c r="C31" s="88" t="s">
        <v>206</v>
      </c>
      <c r="D31" s="81"/>
      <c r="E31" s="83"/>
      <c r="F31" s="82" t="s">
        <v>199</v>
      </c>
      <c r="G31" s="83"/>
      <c r="H31" s="84">
        <v>9</v>
      </c>
      <c r="I31" s="81" t="s">
        <v>128</v>
      </c>
      <c r="J31" s="85">
        <v>1.6E-2</v>
      </c>
      <c r="K31" s="14">
        <f t="shared" si="2"/>
        <v>0.14400000000000002</v>
      </c>
      <c r="L31" s="86">
        <f t="shared" si="3"/>
        <v>4500</v>
      </c>
      <c r="M31" s="87" t="s">
        <v>200</v>
      </c>
      <c r="N31" s="64">
        <v>42207</v>
      </c>
      <c r="O31" s="64">
        <v>42243</v>
      </c>
      <c r="P31" s="83" t="s">
        <v>201</v>
      </c>
    </row>
    <row r="32" spans="1:18" s="94" customFormat="1" ht="14.25">
      <c r="A32" s="81" t="s">
        <v>188</v>
      </c>
      <c r="B32" s="5" t="s">
        <v>33</v>
      </c>
      <c r="C32" s="88" t="s">
        <v>207</v>
      </c>
      <c r="D32" s="81"/>
      <c r="E32" s="83"/>
      <c r="F32" s="82" t="s">
        <v>199</v>
      </c>
      <c r="G32" s="83"/>
      <c r="H32" s="84">
        <v>5</v>
      </c>
      <c r="I32" s="81" t="s">
        <v>128</v>
      </c>
      <c r="J32" s="85">
        <v>1.6E-2</v>
      </c>
      <c r="K32" s="14">
        <f t="shared" si="2"/>
        <v>0.08</v>
      </c>
      <c r="L32" s="86">
        <f t="shared" si="3"/>
        <v>2500</v>
      </c>
      <c r="M32" s="87" t="s">
        <v>200</v>
      </c>
      <c r="N32" s="64">
        <v>42207</v>
      </c>
      <c r="O32" s="64">
        <v>42243</v>
      </c>
      <c r="P32" s="83" t="s">
        <v>201</v>
      </c>
    </row>
    <row r="33" spans="1:16" s="94" customFormat="1" ht="14.25">
      <c r="A33" s="81" t="s">
        <v>188</v>
      </c>
      <c r="B33" s="5" t="s">
        <v>35</v>
      </c>
      <c r="C33" s="88" t="s">
        <v>208</v>
      </c>
      <c r="D33" s="81"/>
      <c r="E33" s="83"/>
      <c r="F33" s="82" t="s">
        <v>199</v>
      </c>
      <c r="G33" s="83"/>
      <c r="H33" s="84">
        <v>1</v>
      </c>
      <c r="I33" s="81" t="s">
        <v>128</v>
      </c>
      <c r="J33" s="85">
        <v>9.1999999999999998E-3</v>
      </c>
      <c r="K33" s="14">
        <f t="shared" si="2"/>
        <v>9.1999999999999998E-3</v>
      </c>
      <c r="L33" s="86">
        <f t="shared" si="3"/>
        <v>500</v>
      </c>
      <c r="M33" s="84" t="s">
        <v>200</v>
      </c>
      <c r="N33" s="64">
        <v>42207</v>
      </c>
      <c r="O33" s="64">
        <v>42243</v>
      </c>
      <c r="P33" s="83" t="s">
        <v>201</v>
      </c>
    </row>
    <row r="34" spans="1:16" s="94" customFormat="1" ht="14.25">
      <c r="A34" s="81" t="s">
        <v>188</v>
      </c>
      <c r="B34" s="5" t="s">
        <v>41</v>
      </c>
      <c r="C34" s="88" t="s">
        <v>209</v>
      </c>
      <c r="D34" s="81"/>
      <c r="E34" s="83"/>
      <c r="F34" s="82" t="s">
        <v>199</v>
      </c>
      <c r="G34" s="83"/>
      <c r="H34" s="84">
        <v>2</v>
      </c>
      <c r="I34" s="81" t="s">
        <v>128</v>
      </c>
      <c r="J34" s="85">
        <v>4.5999999999999999E-3</v>
      </c>
      <c r="K34" s="14">
        <f t="shared" si="2"/>
        <v>9.1999999999999998E-3</v>
      </c>
      <c r="L34" s="86">
        <f t="shared" si="3"/>
        <v>1000</v>
      </c>
      <c r="M34" s="87" t="s">
        <v>200</v>
      </c>
      <c r="N34" s="64">
        <v>42207</v>
      </c>
      <c r="O34" s="64">
        <v>42243</v>
      </c>
      <c r="P34" s="83" t="s">
        <v>201</v>
      </c>
    </row>
    <row r="35" spans="1:16" s="94" customFormat="1" ht="14.25">
      <c r="A35" s="81" t="s">
        <v>188</v>
      </c>
      <c r="B35" s="81" t="s">
        <v>43</v>
      </c>
      <c r="C35" s="82" t="s">
        <v>42</v>
      </c>
      <c r="D35" s="81"/>
      <c r="E35" s="83"/>
      <c r="F35" s="82" t="s">
        <v>199</v>
      </c>
      <c r="G35" s="83"/>
      <c r="H35" s="84">
        <v>2</v>
      </c>
      <c r="I35" s="81" t="s">
        <v>128</v>
      </c>
      <c r="J35" s="85">
        <v>2.7000000000000001E-3</v>
      </c>
      <c r="K35" s="14">
        <f t="shared" si="2"/>
        <v>5.4000000000000003E-3</v>
      </c>
      <c r="L35" s="86">
        <f t="shared" si="3"/>
        <v>1000</v>
      </c>
      <c r="M35" s="87" t="s">
        <v>200</v>
      </c>
      <c r="N35" s="64">
        <v>42207</v>
      </c>
      <c r="O35" s="64">
        <v>42243</v>
      </c>
      <c r="P35" s="83" t="s">
        <v>201</v>
      </c>
    </row>
    <row r="36" spans="1:16" s="94" customFormat="1" ht="14.25">
      <c r="A36" s="81" t="s">
        <v>188</v>
      </c>
      <c r="B36" s="5" t="s">
        <v>45</v>
      </c>
      <c r="C36" s="88" t="s">
        <v>210</v>
      </c>
      <c r="D36" s="81"/>
      <c r="E36" s="83"/>
      <c r="F36" s="82" t="s">
        <v>199</v>
      </c>
      <c r="G36" s="83"/>
      <c r="H36" s="84">
        <v>1</v>
      </c>
      <c r="I36" s="81" t="s">
        <v>128</v>
      </c>
      <c r="J36" s="85">
        <v>3.2099999999999997E-2</v>
      </c>
      <c r="K36" s="14">
        <f t="shared" si="2"/>
        <v>3.2099999999999997E-2</v>
      </c>
      <c r="L36" s="86">
        <f t="shared" si="3"/>
        <v>500</v>
      </c>
      <c r="M36" s="87" t="s">
        <v>200</v>
      </c>
      <c r="N36" s="64">
        <v>42207</v>
      </c>
      <c r="O36" s="64">
        <v>42243</v>
      </c>
      <c r="P36" s="83" t="s">
        <v>201</v>
      </c>
    </row>
    <row r="37" spans="1:16" s="94" customFormat="1" ht="14.25">
      <c r="A37" s="81" t="s">
        <v>188</v>
      </c>
      <c r="B37" s="5" t="s">
        <v>47</v>
      </c>
      <c r="C37" s="88" t="s">
        <v>211</v>
      </c>
      <c r="D37" s="81"/>
      <c r="E37" s="83"/>
      <c r="F37" s="82" t="s">
        <v>199</v>
      </c>
      <c r="G37" s="83"/>
      <c r="H37" s="84">
        <v>3</v>
      </c>
      <c r="I37" s="81" t="s">
        <v>128</v>
      </c>
      <c r="J37" s="85">
        <v>1.52E-2</v>
      </c>
      <c r="K37" s="14">
        <f t="shared" si="2"/>
        <v>4.5600000000000002E-2</v>
      </c>
      <c r="L37" s="86">
        <f t="shared" si="3"/>
        <v>1500</v>
      </c>
      <c r="M37" s="87" t="s">
        <v>212</v>
      </c>
      <c r="N37" s="64">
        <v>42207</v>
      </c>
      <c r="O37" s="64">
        <v>42229</v>
      </c>
      <c r="P37" s="83" t="s">
        <v>201</v>
      </c>
    </row>
    <row r="38" spans="1:16" s="94" customFormat="1" ht="25.5">
      <c r="A38" s="81" t="s">
        <v>188</v>
      </c>
      <c r="B38" s="5" t="s">
        <v>49</v>
      </c>
      <c r="C38" s="88" t="s">
        <v>213</v>
      </c>
      <c r="D38" s="81"/>
      <c r="E38" s="83"/>
      <c r="F38" s="82" t="s">
        <v>199</v>
      </c>
      <c r="G38" s="83"/>
      <c r="H38" s="84">
        <v>1</v>
      </c>
      <c r="I38" s="81" t="s">
        <v>128</v>
      </c>
      <c r="J38" s="85">
        <v>0.05</v>
      </c>
      <c r="K38" s="14">
        <f t="shared" si="2"/>
        <v>0.05</v>
      </c>
      <c r="L38" s="86">
        <f t="shared" si="3"/>
        <v>500</v>
      </c>
      <c r="M38" s="87" t="s">
        <v>212</v>
      </c>
      <c r="N38" s="64">
        <v>42207</v>
      </c>
      <c r="O38" s="64">
        <v>42229</v>
      </c>
      <c r="P38" s="83" t="s">
        <v>201</v>
      </c>
    </row>
    <row r="39" spans="1:16" s="94" customFormat="1" ht="25.5">
      <c r="A39" s="81" t="s">
        <v>188</v>
      </c>
      <c r="B39" s="5" t="s">
        <v>51</v>
      </c>
      <c r="C39" s="88" t="s">
        <v>214</v>
      </c>
      <c r="D39" s="81"/>
      <c r="E39" s="83"/>
      <c r="F39" s="82" t="s">
        <v>199</v>
      </c>
      <c r="G39" s="83"/>
      <c r="H39" s="84">
        <v>1</v>
      </c>
      <c r="I39" s="81" t="s">
        <v>128</v>
      </c>
      <c r="J39" s="85">
        <v>0.06</v>
      </c>
      <c r="K39" s="14">
        <f t="shared" si="2"/>
        <v>0.06</v>
      </c>
      <c r="L39" s="86">
        <f t="shared" si="3"/>
        <v>500</v>
      </c>
      <c r="M39" s="87" t="s">
        <v>212</v>
      </c>
      <c r="N39" s="64">
        <v>42207</v>
      </c>
      <c r="O39" s="64">
        <v>42229</v>
      </c>
      <c r="P39" s="83" t="s">
        <v>201</v>
      </c>
    </row>
    <row r="40" spans="1:16" s="94" customFormat="1" ht="14.25">
      <c r="A40" s="81" t="s">
        <v>188</v>
      </c>
      <c r="B40" s="5" t="s">
        <v>54</v>
      </c>
      <c r="C40" s="88" t="s">
        <v>215</v>
      </c>
      <c r="D40" s="81"/>
      <c r="E40" s="83"/>
      <c r="F40" s="82" t="s">
        <v>199</v>
      </c>
      <c r="G40" s="83"/>
      <c r="H40" s="84">
        <v>6</v>
      </c>
      <c r="I40" s="81" t="s">
        <v>128</v>
      </c>
      <c r="J40" s="85">
        <v>3.5999999999999997E-2</v>
      </c>
      <c r="K40" s="14">
        <f t="shared" si="2"/>
        <v>0.21599999999999997</v>
      </c>
      <c r="L40" s="86">
        <f t="shared" si="3"/>
        <v>3000</v>
      </c>
      <c r="M40" s="84" t="s">
        <v>216</v>
      </c>
      <c r="N40" s="95">
        <v>42206</v>
      </c>
      <c r="O40" s="95">
        <v>42226</v>
      </c>
      <c r="P40" s="83" t="s">
        <v>201</v>
      </c>
    </row>
    <row r="41" spans="1:16" ht="14.25">
      <c r="A41" s="81" t="s">
        <v>188</v>
      </c>
      <c r="B41" s="5" t="s">
        <v>57</v>
      </c>
      <c r="C41" s="88" t="s">
        <v>217</v>
      </c>
      <c r="D41" s="81"/>
      <c r="E41" s="83"/>
      <c r="F41" s="82" t="s">
        <v>199</v>
      </c>
      <c r="G41" s="83"/>
      <c r="H41" s="84">
        <v>2</v>
      </c>
      <c r="I41" s="81" t="s">
        <v>128</v>
      </c>
      <c r="J41" s="85">
        <v>0.1376</v>
      </c>
      <c r="K41" s="14">
        <f t="shared" si="2"/>
        <v>0.2752</v>
      </c>
      <c r="L41" s="86">
        <f t="shared" si="3"/>
        <v>1000</v>
      </c>
      <c r="M41" s="87" t="s">
        <v>218</v>
      </c>
      <c r="N41" s="64">
        <v>42221</v>
      </c>
      <c r="O41" s="64">
        <v>42223</v>
      </c>
      <c r="P41" s="83" t="s">
        <v>201</v>
      </c>
    </row>
    <row r="42" spans="1:16" ht="38.25">
      <c r="A42" s="31" t="s">
        <v>188</v>
      </c>
      <c r="B42" s="20" t="s">
        <v>71</v>
      </c>
      <c r="C42" s="23" t="s">
        <v>219</v>
      </c>
      <c r="D42" s="31"/>
      <c r="E42" s="32"/>
      <c r="F42" s="62" t="s">
        <v>199</v>
      </c>
      <c r="G42" s="32"/>
      <c r="H42" s="33">
        <v>1</v>
      </c>
      <c r="I42" s="31" t="s">
        <v>128</v>
      </c>
      <c r="J42" s="25">
        <v>8.8800000000000004E-2</v>
      </c>
      <c r="K42" s="26">
        <f t="shared" si="2"/>
        <v>8.8800000000000004E-2</v>
      </c>
      <c r="L42" s="27">
        <f t="shared" si="3"/>
        <v>500</v>
      </c>
      <c r="M42" s="33" t="s">
        <v>216</v>
      </c>
      <c r="N42" s="34">
        <v>42206</v>
      </c>
      <c r="O42" s="96">
        <v>42226</v>
      </c>
      <c r="P42" s="32" t="s">
        <v>220</v>
      </c>
    </row>
    <row r="43" spans="1:16" ht="14.25">
      <c r="A43" s="31" t="s">
        <v>188</v>
      </c>
      <c r="B43" s="20" t="s">
        <v>221</v>
      </c>
      <c r="C43" s="23" t="s">
        <v>222</v>
      </c>
      <c r="D43" s="31"/>
      <c r="E43" s="32"/>
      <c r="F43" s="62" t="s">
        <v>199</v>
      </c>
      <c r="G43" s="32"/>
      <c r="H43" s="33">
        <v>1</v>
      </c>
      <c r="I43" s="31" t="s">
        <v>128</v>
      </c>
      <c r="J43" s="25">
        <v>2.82E-3</v>
      </c>
      <c r="K43" s="26">
        <f t="shared" si="2"/>
        <v>2.82E-3</v>
      </c>
      <c r="L43" s="27">
        <f t="shared" si="3"/>
        <v>500</v>
      </c>
      <c r="M43" s="33" t="s">
        <v>200</v>
      </c>
      <c r="N43" s="34">
        <v>42200</v>
      </c>
      <c r="O43" s="96">
        <v>42243</v>
      </c>
      <c r="P43" s="32" t="s">
        <v>166</v>
      </c>
    </row>
    <row r="44" spans="1:16" ht="25.5">
      <c r="A44" s="72" t="s">
        <v>188</v>
      </c>
      <c r="B44" s="20" t="s">
        <v>223</v>
      </c>
      <c r="C44" s="23" t="s">
        <v>224</v>
      </c>
      <c r="D44" s="20"/>
      <c r="E44" s="97" t="s">
        <v>225</v>
      </c>
      <c r="F44" s="23" t="s">
        <v>226</v>
      </c>
      <c r="G44" s="98"/>
      <c r="H44" s="24">
        <v>1</v>
      </c>
      <c r="I44" s="20" t="s">
        <v>128</v>
      </c>
      <c r="J44" s="99">
        <v>2.1999999999999999E-2</v>
      </c>
      <c r="K44" s="26">
        <f t="shared" si="2"/>
        <v>2.1999999999999999E-2</v>
      </c>
      <c r="L44" s="27">
        <f t="shared" si="3"/>
        <v>500</v>
      </c>
      <c r="M44" s="33" t="s">
        <v>227</v>
      </c>
      <c r="N44" s="34">
        <v>42193</v>
      </c>
      <c r="O44" s="96">
        <v>42262</v>
      </c>
      <c r="P44" s="100" t="s">
        <v>228</v>
      </c>
    </row>
    <row r="45" spans="1:16" s="112" customFormat="1" ht="25.5">
      <c r="A45" s="101" t="s">
        <v>229</v>
      </c>
      <c r="B45" s="101" t="s">
        <v>230</v>
      </c>
      <c r="C45" s="102" t="s">
        <v>231</v>
      </c>
      <c r="D45" s="101"/>
      <c r="E45" s="103"/>
      <c r="F45" s="104" t="s">
        <v>232</v>
      </c>
      <c r="G45" s="105">
        <v>99649</v>
      </c>
      <c r="H45" s="106">
        <v>1</v>
      </c>
      <c r="I45" s="101" t="s">
        <v>128</v>
      </c>
      <c r="J45" s="107">
        <f>22.62/12</f>
        <v>1.885</v>
      </c>
      <c r="K45" s="108">
        <f t="shared" si="2"/>
        <v>1.885</v>
      </c>
      <c r="L45" s="109">
        <f t="shared" si="3"/>
        <v>500</v>
      </c>
      <c r="M45" s="106" t="s">
        <v>233</v>
      </c>
      <c r="N45" s="110">
        <v>42314</v>
      </c>
      <c r="O45" s="111">
        <v>42321</v>
      </c>
      <c r="P45" s="103" t="s">
        <v>234</v>
      </c>
    </row>
    <row r="46" spans="1:16" ht="14.25">
      <c r="A46" s="31" t="s">
        <v>229</v>
      </c>
      <c r="B46" s="113" t="s">
        <v>235</v>
      </c>
      <c r="C46" s="7" t="s">
        <v>236</v>
      </c>
      <c r="D46" s="31"/>
      <c r="E46" s="32"/>
      <c r="F46" s="113" t="s">
        <v>237</v>
      </c>
      <c r="G46" s="87" t="s">
        <v>238</v>
      </c>
      <c r="H46" s="87">
        <v>0.5</v>
      </c>
      <c r="I46" s="59" t="s">
        <v>239</v>
      </c>
      <c r="J46" s="114">
        <f>41.74/628</f>
        <v>6.6464968152866247E-2</v>
      </c>
      <c r="K46" s="26">
        <f t="shared" si="2"/>
        <v>3.3232484076433123E-2</v>
      </c>
      <c r="L46" s="27">
        <f t="shared" si="3"/>
        <v>250</v>
      </c>
      <c r="M46" s="33" t="s">
        <v>240</v>
      </c>
      <c r="N46" s="34">
        <v>42187</v>
      </c>
      <c r="O46" s="96"/>
      <c r="P46" s="32" t="s">
        <v>241</v>
      </c>
    </row>
    <row r="47" spans="1:16" ht="14.25">
      <c r="A47" s="31" t="s">
        <v>188</v>
      </c>
      <c r="B47" s="115" t="s">
        <v>242</v>
      </c>
      <c r="C47" s="115" t="s">
        <v>243</v>
      </c>
      <c r="D47" s="31"/>
      <c r="E47" s="32"/>
      <c r="F47" s="5" t="s">
        <v>237</v>
      </c>
      <c r="G47" s="59" t="s">
        <v>244</v>
      </c>
      <c r="H47" s="92">
        <v>50</v>
      </c>
      <c r="I47" s="5" t="s">
        <v>76</v>
      </c>
      <c r="J47" s="14">
        <f>19.26/1829</f>
        <v>1.053034445051941E-2</v>
      </c>
      <c r="K47" s="26">
        <f t="shared" si="2"/>
        <v>0.52651722252597055</v>
      </c>
      <c r="L47" s="27">
        <f t="shared" si="3"/>
        <v>25000</v>
      </c>
      <c r="M47" s="34" t="s">
        <v>245</v>
      </c>
      <c r="N47" s="34">
        <v>42205</v>
      </c>
      <c r="O47" s="96">
        <v>42206</v>
      </c>
      <c r="P47" s="32" t="s">
        <v>246</v>
      </c>
    </row>
    <row r="48" spans="1:16" ht="14.25">
      <c r="A48" s="31"/>
      <c r="B48" s="31"/>
      <c r="C48" s="21"/>
      <c r="D48" s="31"/>
      <c r="E48" s="32"/>
      <c r="F48" s="62"/>
      <c r="G48" s="32"/>
      <c r="H48" s="33"/>
      <c r="I48" s="31"/>
      <c r="J48" s="25"/>
      <c r="K48" s="26"/>
      <c r="L48" s="27"/>
      <c r="M48" s="33"/>
      <c r="N48" s="33"/>
      <c r="O48" s="96"/>
      <c r="P48" s="32"/>
    </row>
    <row r="49" spans="1:1024" ht="14.25">
      <c r="A49" s="5" t="s">
        <v>137</v>
      </c>
      <c r="B49" s="11" t="s">
        <v>247</v>
      </c>
      <c r="C49" s="10" t="s">
        <v>248</v>
      </c>
      <c r="D49" s="11"/>
      <c r="E49" s="116" t="s">
        <v>249</v>
      </c>
      <c r="F49" s="11" t="s">
        <v>78</v>
      </c>
      <c r="G49" s="117" t="s">
        <v>250</v>
      </c>
      <c r="H49" s="8">
        <v>1</v>
      </c>
      <c r="I49" s="11" t="s">
        <v>128</v>
      </c>
      <c r="J49" s="118">
        <v>0.09</v>
      </c>
      <c r="K49" s="26">
        <f>SUM(J49*H49)</f>
        <v>0.09</v>
      </c>
      <c r="L49" s="27">
        <f>($L$3*H49)</f>
        <v>500</v>
      </c>
      <c r="M49" s="119" t="s">
        <v>251</v>
      </c>
      <c r="N49" s="120"/>
      <c r="O49" s="121"/>
      <c r="P49" s="120" t="s">
        <v>252</v>
      </c>
      <c r="Q49" s="122"/>
      <c r="R49" s="123"/>
      <c r="S49" s="124"/>
      <c r="T49" s="125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  <c r="IV49" s="59"/>
      <c r="IW49" s="59"/>
      <c r="IX49" s="59"/>
      <c r="IY49" s="59"/>
      <c r="IZ49" s="59"/>
      <c r="JA49" s="59"/>
      <c r="JB49" s="59"/>
      <c r="JC49" s="59"/>
      <c r="JD49" s="59"/>
      <c r="JE49" s="59"/>
      <c r="JF49" s="59"/>
      <c r="JG49" s="59"/>
      <c r="JH49" s="59"/>
      <c r="JI49" s="59"/>
      <c r="JJ49" s="59"/>
      <c r="JK49" s="59"/>
      <c r="JL49" s="59"/>
      <c r="JM49" s="59"/>
      <c r="JN49" s="59"/>
      <c r="JO49" s="59"/>
      <c r="JP49" s="59"/>
      <c r="JQ49" s="59"/>
      <c r="JR49" s="59"/>
      <c r="JS49" s="59"/>
      <c r="JT49" s="59"/>
      <c r="JU49" s="59"/>
      <c r="JV49" s="59"/>
      <c r="JW49" s="59"/>
      <c r="JX49" s="59"/>
      <c r="JY49" s="59"/>
      <c r="JZ49" s="59"/>
      <c r="KA49" s="59"/>
      <c r="KB49" s="59"/>
      <c r="KC49" s="59"/>
      <c r="KD49" s="59"/>
      <c r="KE49" s="59"/>
      <c r="KF49" s="59"/>
      <c r="KG49" s="59"/>
      <c r="KH49" s="59"/>
      <c r="KI49" s="59"/>
      <c r="KJ49" s="59"/>
      <c r="KK49" s="59"/>
      <c r="KL49" s="59"/>
      <c r="KM49" s="59"/>
      <c r="KN49" s="59"/>
      <c r="KO49" s="59"/>
      <c r="KP49" s="59"/>
      <c r="KQ49" s="59"/>
      <c r="KR49" s="59"/>
      <c r="KS49" s="59"/>
      <c r="KT49" s="59"/>
      <c r="KU49" s="59"/>
      <c r="KV49" s="59"/>
      <c r="KW49" s="59"/>
      <c r="KX49" s="59"/>
      <c r="KY49" s="59"/>
      <c r="KZ49" s="59"/>
      <c r="LA49" s="59"/>
      <c r="LB49" s="59"/>
      <c r="LC49" s="59"/>
      <c r="LD49" s="59"/>
      <c r="LE49" s="59"/>
      <c r="LF49" s="59"/>
      <c r="LG49" s="59"/>
      <c r="LH49" s="59"/>
      <c r="LI49" s="59"/>
      <c r="LJ49" s="59"/>
      <c r="LK49" s="59"/>
      <c r="LL49" s="59"/>
      <c r="LM49" s="59"/>
      <c r="LN49" s="59"/>
      <c r="LO49" s="59"/>
      <c r="LP49" s="59"/>
      <c r="LQ49" s="59"/>
      <c r="LR49" s="59"/>
      <c r="LS49" s="59"/>
      <c r="LT49" s="59"/>
      <c r="LU49" s="59"/>
      <c r="LV49" s="59"/>
      <c r="LW49" s="59"/>
      <c r="LX49" s="59"/>
      <c r="LY49" s="59"/>
      <c r="LZ49" s="59"/>
      <c r="MA49" s="59"/>
      <c r="MB49" s="59"/>
      <c r="MC49" s="59"/>
      <c r="MD49" s="59"/>
      <c r="ME49" s="59"/>
      <c r="MF49" s="59"/>
      <c r="MG49" s="59"/>
      <c r="MH49" s="59"/>
      <c r="MI49" s="59"/>
      <c r="MJ49" s="59"/>
      <c r="MK49" s="59"/>
      <c r="ML49" s="59"/>
      <c r="MM49" s="59"/>
      <c r="MN49" s="59"/>
      <c r="MO49" s="59"/>
      <c r="MP49" s="59"/>
      <c r="MQ49" s="59"/>
      <c r="MR49" s="59"/>
      <c r="MS49" s="59"/>
      <c r="MT49" s="59"/>
      <c r="MU49" s="59"/>
      <c r="MV49" s="59"/>
      <c r="MW49" s="59"/>
      <c r="MX49" s="59"/>
      <c r="MY49" s="59"/>
      <c r="MZ49" s="59"/>
      <c r="NA49" s="59"/>
      <c r="NB49" s="59"/>
      <c r="NC49" s="59"/>
      <c r="ND49" s="59"/>
      <c r="NE49" s="59"/>
      <c r="NF49" s="59"/>
      <c r="NG49" s="59"/>
      <c r="NH49" s="59"/>
      <c r="NI49" s="59"/>
      <c r="NJ49" s="59"/>
      <c r="NK49" s="59"/>
      <c r="NL49" s="59"/>
      <c r="NM49" s="59"/>
      <c r="NN49" s="59"/>
      <c r="NO49" s="59"/>
      <c r="NP49" s="59"/>
      <c r="NQ49" s="59"/>
      <c r="NR49" s="59"/>
      <c r="NS49" s="59"/>
      <c r="NT49" s="59"/>
      <c r="NU49" s="59"/>
      <c r="NV49" s="59"/>
      <c r="NW49" s="59"/>
      <c r="NX49" s="59"/>
      <c r="NY49" s="59"/>
      <c r="NZ49" s="59"/>
      <c r="OA49" s="59"/>
      <c r="OB49" s="59"/>
      <c r="OC49" s="59"/>
      <c r="OD49" s="59"/>
      <c r="OE49" s="59"/>
      <c r="OF49" s="59"/>
      <c r="OG49" s="59"/>
      <c r="OH49" s="59"/>
      <c r="OI49" s="59"/>
      <c r="OJ49" s="59"/>
      <c r="OK49" s="59"/>
      <c r="OL49" s="59"/>
      <c r="OM49" s="59"/>
      <c r="ON49" s="59"/>
      <c r="OO49" s="59"/>
      <c r="OP49" s="59"/>
      <c r="OQ49" s="59"/>
      <c r="OR49" s="59"/>
      <c r="OS49" s="59"/>
      <c r="OT49" s="59"/>
      <c r="OU49" s="59"/>
      <c r="OV49" s="59"/>
      <c r="OW49" s="59"/>
      <c r="OX49" s="59"/>
      <c r="OY49" s="59"/>
      <c r="OZ49" s="59"/>
      <c r="PA49" s="59"/>
      <c r="PB49" s="59"/>
      <c r="PC49" s="59"/>
      <c r="PD49" s="59"/>
      <c r="PE49" s="59"/>
      <c r="PF49" s="59"/>
      <c r="PG49" s="59"/>
      <c r="PH49" s="59"/>
      <c r="PI49" s="59"/>
      <c r="PJ49" s="59"/>
      <c r="PK49" s="59"/>
      <c r="PL49" s="59"/>
      <c r="PM49" s="59"/>
      <c r="PN49" s="59"/>
      <c r="PO49" s="59"/>
      <c r="PP49" s="59"/>
      <c r="PQ49" s="59"/>
      <c r="PR49" s="59"/>
      <c r="PS49" s="59"/>
      <c r="PT49" s="59"/>
      <c r="PU49" s="59"/>
      <c r="PV49" s="59"/>
      <c r="PW49" s="59"/>
      <c r="PX49" s="59"/>
      <c r="PY49" s="59"/>
      <c r="PZ49" s="59"/>
      <c r="QA49" s="59"/>
      <c r="QB49" s="59"/>
      <c r="QC49" s="59"/>
      <c r="QD49" s="59"/>
      <c r="QE49" s="59"/>
      <c r="QF49" s="59"/>
      <c r="QG49" s="59"/>
      <c r="QH49" s="59"/>
      <c r="QI49" s="59"/>
      <c r="QJ49" s="59"/>
      <c r="QK49" s="59"/>
      <c r="QL49" s="59"/>
      <c r="QM49" s="59"/>
      <c r="QN49" s="59"/>
      <c r="QO49" s="59"/>
      <c r="QP49" s="59"/>
      <c r="QQ49" s="59"/>
      <c r="QR49" s="59"/>
      <c r="QS49" s="59"/>
      <c r="QT49" s="59"/>
      <c r="QU49" s="59"/>
      <c r="QV49" s="59"/>
      <c r="QW49" s="59"/>
      <c r="QX49" s="59"/>
      <c r="QY49" s="59"/>
      <c r="QZ49" s="59"/>
      <c r="RA49" s="59"/>
      <c r="RB49" s="59"/>
      <c r="RC49" s="59"/>
      <c r="RD49" s="59"/>
      <c r="RE49" s="59"/>
      <c r="RF49" s="59"/>
      <c r="RG49" s="59"/>
      <c r="RH49" s="59"/>
      <c r="RI49" s="59"/>
      <c r="RJ49" s="59"/>
      <c r="RK49" s="59"/>
      <c r="RL49" s="59"/>
      <c r="RM49" s="59"/>
      <c r="RN49" s="59"/>
      <c r="RO49" s="59"/>
      <c r="RP49" s="59"/>
      <c r="RQ49" s="59"/>
      <c r="RR49" s="59"/>
      <c r="RS49" s="59"/>
      <c r="RT49" s="59"/>
      <c r="RU49" s="59"/>
      <c r="RV49" s="59"/>
      <c r="RW49" s="59"/>
      <c r="RX49" s="59"/>
      <c r="RY49" s="59"/>
      <c r="RZ49" s="59"/>
      <c r="SA49" s="59"/>
      <c r="SB49" s="59"/>
      <c r="SC49" s="59"/>
      <c r="SD49" s="59"/>
      <c r="SE49" s="59"/>
      <c r="SF49" s="59"/>
      <c r="SG49" s="59"/>
      <c r="SH49" s="59"/>
      <c r="SI49" s="59"/>
      <c r="SJ49" s="59"/>
      <c r="SK49" s="59"/>
      <c r="SL49" s="59"/>
      <c r="SM49" s="59"/>
      <c r="SN49" s="59"/>
      <c r="SO49" s="59"/>
      <c r="SP49" s="59"/>
      <c r="SQ49" s="59"/>
      <c r="SR49" s="59"/>
      <c r="SS49" s="59"/>
      <c r="ST49" s="59"/>
      <c r="SU49" s="59"/>
      <c r="SV49" s="59"/>
      <c r="SW49" s="59"/>
      <c r="SX49" s="59"/>
      <c r="SY49" s="59"/>
      <c r="SZ49" s="59"/>
      <c r="TA49" s="59"/>
      <c r="TB49" s="59"/>
      <c r="TC49" s="59"/>
      <c r="TD49" s="59"/>
      <c r="TE49" s="59"/>
      <c r="TF49" s="59"/>
      <c r="TG49" s="59"/>
      <c r="TH49" s="59"/>
      <c r="TI49" s="59"/>
      <c r="TJ49" s="59"/>
      <c r="TK49" s="59"/>
      <c r="TL49" s="59"/>
      <c r="TM49" s="59"/>
      <c r="TN49" s="59"/>
      <c r="TO49" s="59"/>
      <c r="TP49" s="59"/>
      <c r="TQ49" s="59"/>
      <c r="TR49" s="59"/>
      <c r="TS49" s="59"/>
      <c r="TT49" s="59"/>
      <c r="TU49" s="59"/>
      <c r="TV49" s="59"/>
      <c r="TW49" s="59"/>
      <c r="TX49" s="59"/>
      <c r="TY49" s="59"/>
      <c r="TZ49" s="59"/>
      <c r="UA49" s="59"/>
      <c r="UB49" s="59"/>
      <c r="UC49" s="59"/>
      <c r="UD49" s="59"/>
      <c r="UE49" s="59"/>
      <c r="UF49" s="59"/>
      <c r="UG49" s="59"/>
      <c r="UH49" s="59"/>
      <c r="UI49" s="59"/>
      <c r="UJ49" s="59"/>
      <c r="UK49" s="59"/>
      <c r="UL49" s="59"/>
      <c r="UM49" s="59"/>
      <c r="UN49" s="59"/>
      <c r="UO49" s="59"/>
      <c r="UP49" s="59"/>
      <c r="UQ49" s="59"/>
      <c r="UR49" s="59"/>
      <c r="US49" s="59"/>
      <c r="UT49" s="59"/>
      <c r="UU49" s="59"/>
      <c r="UV49" s="59"/>
      <c r="UW49" s="59"/>
      <c r="UX49" s="59"/>
      <c r="UY49" s="59"/>
      <c r="UZ49" s="59"/>
      <c r="VA49" s="59"/>
      <c r="VB49" s="59"/>
      <c r="VC49" s="59"/>
      <c r="VD49" s="59"/>
      <c r="VE49" s="59"/>
      <c r="VF49" s="59"/>
      <c r="VG49" s="59"/>
      <c r="VH49" s="59"/>
      <c r="VI49" s="59"/>
      <c r="VJ49" s="59"/>
      <c r="VK49" s="59"/>
      <c r="VL49" s="59"/>
      <c r="VM49" s="59"/>
      <c r="VN49" s="59"/>
      <c r="VO49" s="59"/>
      <c r="VP49" s="59"/>
      <c r="VQ49" s="59"/>
      <c r="VR49" s="59"/>
      <c r="VS49" s="59"/>
      <c r="VT49" s="59"/>
      <c r="VU49" s="59"/>
      <c r="VV49" s="59"/>
      <c r="VW49" s="59"/>
      <c r="VX49" s="59"/>
      <c r="VY49" s="59"/>
      <c r="VZ49" s="59"/>
      <c r="WA49" s="59"/>
      <c r="WB49" s="59"/>
      <c r="WC49" s="59"/>
      <c r="WD49" s="59"/>
      <c r="WE49" s="59"/>
      <c r="WF49" s="59"/>
      <c r="WG49" s="59"/>
      <c r="WH49" s="59"/>
      <c r="WI49" s="59"/>
      <c r="WJ49" s="59"/>
      <c r="WK49" s="59"/>
      <c r="WL49" s="59"/>
      <c r="WM49" s="59"/>
      <c r="WN49" s="59"/>
      <c r="WO49" s="59"/>
      <c r="WP49" s="59"/>
      <c r="WQ49" s="59"/>
      <c r="WR49" s="59"/>
      <c r="WS49" s="59"/>
      <c r="WT49" s="59"/>
      <c r="WU49" s="59"/>
      <c r="WV49" s="59"/>
      <c r="WW49" s="59"/>
      <c r="WX49" s="59"/>
      <c r="WY49" s="59"/>
      <c r="WZ49" s="59"/>
      <c r="XA49" s="59"/>
      <c r="XB49" s="59"/>
      <c r="XC49" s="59"/>
      <c r="XD49" s="59"/>
      <c r="XE49" s="59"/>
      <c r="XF49" s="59"/>
      <c r="XG49" s="59"/>
      <c r="XH49" s="59"/>
      <c r="XI49" s="59"/>
      <c r="XJ49" s="59"/>
      <c r="XK49" s="59"/>
      <c r="XL49" s="59"/>
      <c r="XM49" s="59"/>
      <c r="XN49" s="59"/>
      <c r="XO49" s="59"/>
      <c r="XP49" s="59"/>
      <c r="XQ49" s="59"/>
      <c r="XR49" s="59"/>
      <c r="XS49" s="59"/>
      <c r="XT49" s="59"/>
      <c r="XU49" s="59"/>
      <c r="XV49" s="59"/>
      <c r="XW49" s="59"/>
      <c r="XX49" s="59"/>
      <c r="XY49" s="59"/>
      <c r="XZ49" s="59"/>
      <c r="YA49" s="59"/>
      <c r="YB49" s="59"/>
      <c r="YC49" s="59"/>
      <c r="YD49" s="59"/>
      <c r="YE49" s="59"/>
      <c r="YF49" s="59"/>
      <c r="YG49" s="59"/>
      <c r="YH49" s="59"/>
      <c r="YI49" s="59"/>
      <c r="YJ49" s="59"/>
      <c r="YK49" s="59"/>
      <c r="YL49" s="59"/>
      <c r="YM49" s="59"/>
      <c r="YN49" s="59"/>
      <c r="YO49" s="59"/>
      <c r="YP49" s="59"/>
      <c r="YQ49" s="59"/>
      <c r="YR49" s="59"/>
      <c r="YS49" s="59"/>
      <c r="YT49" s="59"/>
      <c r="YU49" s="59"/>
      <c r="YV49" s="59"/>
      <c r="YW49" s="59"/>
      <c r="YX49" s="59"/>
      <c r="YY49" s="59"/>
      <c r="YZ49" s="59"/>
      <c r="ZA49" s="59"/>
      <c r="ZB49" s="59"/>
      <c r="ZC49" s="59"/>
      <c r="ZD49" s="59"/>
      <c r="ZE49" s="59"/>
      <c r="ZF49" s="59"/>
      <c r="ZG49" s="59"/>
      <c r="ZH49" s="59"/>
      <c r="ZI49" s="59"/>
      <c r="ZJ49" s="59"/>
      <c r="ZK49" s="59"/>
      <c r="ZL49" s="59"/>
      <c r="ZM49" s="59"/>
      <c r="ZN49" s="59"/>
      <c r="ZO49" s="59"/>
      <c r="ZP49" s="59"/>
      <c r="ZQ49" s="59"/>
      <c r="ZR49" s="59"/>
      <c r="ZS49" s="59"/>
      <c r="ZT49" s="59"/>
      <c r="ZU49" s="59"/>
      <c r="ZV49" s="59"/>
      <c r="ZW49" s="59"/>
      <c r="ZX49" s="59"/>
      <c r="ZY49" s="59"/>
      <c r="ZZ49" s="59"/>
      <c r="AAA49" s="59"/>
      <c r="AAB49" s="59"/>
      <c r="AAC49" s="59"/>
      <c r="AAD49" s="59"/>
      <c r="AAE49" s="59"/>
      <c r="AAF49" s="59"/>
      <c r="AAG49" s="59"/>
      <c r="AAH49" s="59"/>
      <c r="AAI49" s="59"/>
      <c r="AAJ49" s="59"/>
      <c r="AAK49" s="59"/>
      <c r="AAL49" s="59"/>
      <c r="AAM49" s="59"/>
      <c r="AAN49" s="59"/>
      <c r="AAO49" s="59"/>
      <c r="AAP49" s="59"/>
      <c r="AAQ49" s="59"/>
      <c r="AAR49" s="59"/>
      <c r="AAS49" s="59"/>
      <c r="AAT49" s="59"/>
      <c r="AAU49" s="59"/>
      <c r="AAV49" s="59"/>
      <c r="AAW49" s="59"/>
      <c r="AAX49" s="59"/>
      <c r="AAY49" s="59"/>
      <c r="AAZ49" s="59"/>
      <c r="ABA49" s="59"/>
      <c r="ABB49" s="59"/>
      <c r="ABC49" s="59"/>
      <c r="ABD49" s="59"/>
      <c r="ABE49" s="59"/>
      <c r="ABF49" s="59"/>
      <c r="ABG49" s="59"/>
      <c r="ABH49" s="59"/>
      <c r="ABI49" s="59"/>
      <c r="ABJ49" s="59"/>
      <c r="ABK49" s="59"/>
      <c r="ABL49" s="59"/>
      <c r="ABM49" s="59"/>
      <c r="ABN49" s="59"/>
      <c r="ABO49" s="59"/>
      <c r="ABP49" s="59"/>
      <c r="ABQ49" s="59"/>
      <c r="ABR49" s="59"/>
      <c r="ABS49" s="59"/>
      <c r="ABT49" s="59"/>
      <c r="ABU49" s="59"/>
      <c r="ABV49" s="59"/>
      <c r="ABW49" s="59"/>
      <c r="ABX49" s="59"/>
      <c r="ABY49" s="59"/>
      <c r="ABZ49" s="59"/>
      <c r="ACA49" s="59"/>
      <c r="ACB49" s="59"/>
      <c r="ACC49" s="59"/>
      <c r="ACD49" s="59"/>
      <c r="ACE49" s="59"/>
      <c r="ACF49" s="59"/>
      <c r="ACG49" s="59"/>
      <c r="ACH49" s="59"/>
      <c r="ACI49" s="59"/>
      <c r="ACJ49" s="59"/>
      <c r="ACK49" s="59"/>
      <c r="ACL49" s="59"/>
      <c r="ACM49" s="59"/>
      <c r="ACN49" s="59"/>
      <c r="ACO49" s="59"/>
      <c r="ACP49" s="59"/>
      <c r="ACQ49" s="59"/>
      <c r="ACR49" s="59"/>
      <c r="ACS49" s="59"/>
      <c r="ACT49" s="59"/>
      <c r="ACU49" s="59"/>
      <c r="ACV49" s="59"/>
      <c r="ACW49" s="59"/>
      <c r="ACX49" s="59"/>
      <c r="ACY49" s="59"/>
      <c r="ACZ49" s="59"/>
      <c r="ADA49" s="59"/>
      <c r="ADB49" s="59"/>
      <c r="ADC49" s="59"/>
      <c r="ADD49" s="59"/>
      <c r="ADE49" s="59"/>
      <c r="ADF49" s="59"/>
      <c r="ADG49" s="59"/>
      <c r="ADH49" s="59"/>
      <c r="ADI49" s="59"/>
      <c r="ADJ49" s="59"/>
      <c r="ADK49" s="59"/>
      <c r="ADL49" s="59"/>
      <c r="ADM49" s="59"/>
      <c r="ADN49" s="59"/>
      <c r="ADO49" s="59"/>
      <c r="ADP49" s="59"/>
      <c r="ADQ49" s="59"/>
      <c r="ADR49" s="59"/>
      <c r="ADS49" s="59"/>
      <c r="ADT49" s="59"/>
      <c r="ADU49" s="59"/>
      <c r="ADV49" s="59"/>
      <c r="ADW49" s="59"/>
      <c r="ADX49" s="59"/>
      <c r="ADY49" s="59"/>
      <c r="ADZ49" s="59"/>
      <c r="AEA49" s="59"/>
      <c r="AEB49" s="59"/>
      <c r="AEC49" s="59"/>
      <c r="AED49" s="59"/>
      <c r="AEE49" s="59"/>
      <c r="AEF49" s="59"/>
      <c r="AEG49" s="59"/>
      <c r="AEH49" s="59"/>
      <c r="AEI49" s="59"/>
      <c r="AEJ49" s="59"/>
      <c r="AEK49" s="59"/>
      <c r="AEL49" s="59"/>
      <c r="AEM49" s="59"/>
      <c r="AEN49" s="59"/>
      <c r="AEO49" s="59"/>
      <c r="AEP49" s="59"/>
      <c r="AEQ49" s="59"/>
      <c r="AER49" s="59"/>
      <c r="AES49" s="59"/>
      <c r="AET49" s="59"/>
      <c r="AEU49" s="59"/>
      <c r="AEV49" s="59"/>
      <c r="AEW49" s="59"/>
      <c r="AEX49" s="59"/>
      <c r="AEY49" s="59"/>
      <c r="AEZ49" s="59"/>
      <c r="AFA49" s="59"/>
      <c r="AFB49" s="59"/>
      <c r="AFC49" s="59"/>
      <c r="AFD49" s="59"/>
      <c r="AFE49" s="59"/>
      <c r="AFF49" s="59"/>
      <c r="AFG49" s="59"/>
      <c r="AFH49" s="59"/>
      <c r="AFI49" s="59"/>
      <c r="AFJ49" s="59"/>
      <c r="AFK49" s="59"/>
      <c r="AFL49" s="59"/>
      <c r="AFM49" s="59"/>
      <c r="AFN49" s="59"/>
      <c r="AFO49" s="59"/>
      <c r="AFP49" s="59"/>
      <c r="AFQ49" s="59"/>
      <c r="AFR49" s="59"/>
      <c r="AFS49" s="59"/>
      <c r="AFT49" s="59"/>
      <c r="AFU49" s="59"/>
      <c r="AFV49" s="59"/>
      <c r="AFW49" s="59"/>
      <c r="AFX49" s="59"/>
      <c r="AFY49" s="59"/>
      <c r="AFZ49" s="59"/>
      <c r="AGA49" s="59"/>
      <c r="AGB49" s="59"/>
      <c r="AGC49" s="59"/>
      <c r="AGD49" s="59"/>
      <c r="AGE49" s="59"/>
      <c r="AGF49" s="59"/>
      <c r="AGG49" s="59"/>
      <c r="AGH49" s="59"/>
      <c r="AGI49" s="59"/>
      <c r="AGJ49" s="59"/>
      <c r="AGK49" s="59"/>
      <c r="AGL49" s="59"/>
      <c r="AGM49" s="59"/>
      <c r="AGN49" s="59"/>
      <c r="AGO49" s="59"/>
      <c r="AGP49" s="59"/>
      <c r="AGQ49" s="59"/>
      <c r="AGR49" s="59"/>
      <c r="AGS49" s="59"/>
      <c r="AGT49" s="59"/>
      <c r="AGU49" s="59"/>
      <c r="AGV49" s="59"/>
      <c r="AGW49" s="59"/>
      <c r="AGX49" s="59"/>
      <c r="AGY49" s="59"/>
      <c r="AGZ49" s="59"/>
      <c r="AHA49" s="59"/>
      <c r="AHB49" s="59"/>
      <c r="AHC49" s="59"/>
      <c r="AHD49" s="59"/>
      <c r="AHE49" s="59"/>
      <c r="AHF49" s="59"/>
      <c r="AHG49" s="59"/>
      <c r="AHH49" s="59"/>
      <c r="AHI49" s="59"/>
      <c r="AHJ49" s="59"/>
      <c r="AHK49" s="59"/>
      <c r="AHL49" s="59"/>
      <c r="AHM49" s="59"/>
      <c r="AHN49" s="59"/>
      <c r="AHO49" s="59"/>
      <c r="AHP49" s="59"/>
      <c r="AHQ49" s="59"/>
      <c r="AHR49" s="59"/>
      <c r="AHS49" s="59"/>
      <c r="AHT49" s="59"/>
      <c r="AHU49" s="59"/>
      <c r="AHV49" s="59"/>
      <c r="AHW49" s="59"/>
      <c r="AHX49" s="59"/>
      <c r="AHY49" s="59"/>
      <c r="AHZ49" s="59"/>
      <c r="AIA49" s="59"/>
      <c r="AIB49" s="59"/>
      <c r="AIC49" s="59"/>
      <c r="AID49" s="59"/>
      <c r="AIE49" s="59"/>
      <c r="AIF49" s="59"/>
      <c r="AIG49" s="59"/>
      <c r="AIH49" s="59"/>
      <c r="AII49" s="59"/>
      <c r="AIJ49" s="59"/>
      <c r="AIK49" s="59"/>
      <c r="AIL49" s="59"/>
      <c r="AIM49" s="59"/>
      <c r="AIN49" s="59"/>
      <c r="AIO49" s="59"/>
      <c r="AIP49" s="59"/>
      <c r="AIQ49" s="59"/>
      <c r="AIR49" s="59"/>
      <c r="AIS49" s="59"/>
      <c r="AIT49" s="59"/>
      <c r="AIU49" s="59"/>
      <c r="AIV49" s="59"/>
      <c r="AIW49" s="59"/>
      <c r="AIX49" s="59"/>
      <c r="AIY49" s="59"/>
      <c r="AIZ49" s="59"/>
      <c r="AJA49" s="59"/>
      <c r="AJB49" s="59"/>
      <c r="AJC49" s="59"/>
      <c r="AJD49" s="59"/>
      <c r="AJE49" s="59"/>
      <c r="AJF49" s="59"/>
      <c r="AJG49" s="59"/>
      <c r="AJH49" s="59"/>
      <c r="AJI49" s="59"/>
      <c r="AJJ49" s="59"/>
      <c r="AJK49" s="59"/>
      <c r="AJL49" s="59"/>
      <c r="AJM49" s="59"/>
      <c r="AJN49" s="59"/>
      <c r="AJO49" s="59"/>
      <c r="AJP49" s="59"/>
      <c r="AJQ49" s="59"/>
      <c r="AJR49" s="59"/>
      <c r="AJS49" s="59"/>
      <c r="AJT49" s="59"/>
      <c r="AJU49" s="59"/>
      <c r="AJV49" s="59"/>
      <c r="AJW49" s="59"/>
      <c r="AJX49" s="59"/>
      <c r="AJY49" s="59"/>
      <c r="AJZ49" s="59"/>
      <c r="AKA49" s="59"/>
      <c r="AKB49" s="59"/>
      <c r="AKC49" s="59"/>
      <c r="AKD49" s="59"/>
      <c r="AKE49" s="59"/>
      <c r="AKF49" s="59"/>
      <c r="AKG49" s="59"/>
      <c r="AKH49" s="59"/>
      <c r="AKI49" s="59"/>
      <c r="AKJ49" s="59"/>
      <c r="AKK49" s="59"/>
      <c r="AKL49" s="59"/>
      <c r="AKM49" s="59"/>
      <c r="AKN49" s="59"/>
      <c r="AKO49" s="59"/>
      <c r="AKP49" s="59"/>
      <c r="AKQ49" s="59"/>
      <c r="AKR49" s="59"/>
      <c r="AKS49" s="59"/>
      <c r="AKT49" s="59"/>
      <c r="AKU49" s="59"/>
      <c r="AKV49" s="59"/>
      <c r="AKW49" s="59"/>
      <c r="AKX49" s="59"/>
      <c r="AKY49" s="59"/>
      <c r="AKZ49" s="59"/>
      <c r="ALA49" s="59"/>
      <c r="ALB49" s="59"/>
      <c r="ALC49" s="59"/>
      <c r="ALD49" s="59"/>
      <c r="ALE49" s="59"/>
      <c r="ALF49" s="59"/>
      <c r="ALG49" s="59"/>
      <c r="ALH49" s="59"/>
      <c r="ALI49" s="59"/>
      <c r="ALJ49" s="59"/>
      <c r="ALK49" s="59"/>
      <c r="ALL49" s="59"/>
      <c r="ALM49" s="59"/>
      <c r="ALN49" s="59"/>
      <c r="ALO49" s="59"/>
      <c r="ALP49" s="59"/>
      <c r="ALQ49" s="59"/>
      <c r="ALR49" s="59"/>
      <c r="ALS49" s="59"/>
      <c r="ALT49" s="59"/>
      <c r="ALU49" s="59"/>
      <c r="ALV49" s="59"/>
      <c r="ALW49" s="59"/>
      <c r="ALX49" s="59"/>
      <c r="ALY49" s="59"/>
      <c r="ALZ49" s="59"/>
      <c r="AMA49" s="59"/>
      <c r="AMB49" s="55"/>
      <c r="AMC49" s="55"/>
      <c r="AMD49" s="55"/>
      <c r="AME49" s="55"/>
      <c r="AMF49" s="55"/>
      <c r="AMG49" s="55"/>
      <c r="AMH49" s="55"/>
      <c r="AMI49" s="55"/>
      <c r="AMJ49" s="55"/>
    </row>
    <row r="50" spans="1:1024" ht="14.25">
      <c r="A50" s="10" t="s">
        <v>137</v>
      </c>
      <c r="B50" s="10" t="s">
        <v>253</v>
      </c>
      <c r="C50" s="10" t="s">
        <v>254</v>
      </c>
      <c r="D50" s="10"/>
      <c r="E50" s="10"/>
      <c r="F50" s="10" t="s">
        <v>157</v>
      </c>
      <c r="G50" s="10" t="s">
        <v>255</v>
      </c>
      <c r="H50" s="10">
        <v>200</v>
      </c>
      <c r="I50" s="10" t="s">
        <v>76</v>
      </c>
      <c r="J50" s="126">
        <f>((118.4/100)/12)/25.4</f>
        <v>3.8845144356955386E-3</v>
      </c>
      <c r="K50" s="26">
        <f>SUM(J50*H50)</f>
        <v>0.77690288713910771</v>
      </c>
      <c r="L50" s="27">
        <f>($L$3*H50)</f>
        <v>100000</v>
      </c>
      <c r="M50" s="127" t="s">
        <v>256</v>
      </c>
      <c r="N50" s="128">
        <v>42222</v>
      </c>
      <c r="O50" s="129">
        <v>42226</v>
      </c>
      <c r="P50" s="120" t="s">
        <v>201</v>
      </c>
      <c r="Q50" s="10"/>
      <c r="R50" s="10"/>
      <c r="S50" s="10"/>
      <c r="T50" s="10"/>
      <c r="U50" s="10"/>
      <c r="V50" s="10"/>
      <c r="W50" s="10"/>
      <c r="X50" s="10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  <c r="IW50" s="59"/>
      <c r="IX50" s="59"/>
      <c r="IY50" s="59"/>
      <c r="IZ50" s="59"/>
      <c r="JA50" s="59"/>
      <c r="JB50" s="59"/>
      <c r="JC50" s="59"/>
      <c r="JD50" s="59"/>
      <c r="JE50" s="59"/>
      <c r="JF50" s="59"/>
      <c r="JG50" s="59"/>
      <c r="JH50" s="59"/>
      <c r="JI50" s="59"/>
      <c r="JJ50" s="59"/>
      <c r="JK50" s="59"/>
      <c r="JL50" s="59"/>
      <c r="JM50" s="59"/>
      <c r="JN50" s="59"/>
      <c r="JO50" s="59"/>
      <c r="JP50" s="59"/>
      <c r="JQ50" s="59"/>
      <c r="JR50" s="59"/>
      <c r="JS50" s="59"/>
      <c r="JT50" s="59"/>
      <c r="JU50" s="59"/>
      <c r="JV50" s="59"/>
      <c r="JW50" s="59"/>
      <c r="JX50" s="59"/>
      <c r="JY50" s="59"/>
      <c r="JZ50" s="59"/>
      <c r="KA50" s="59"/>
      <c r="KB50" s="59"/>
      <c r="KC50" s="59"/>
      <c r="KD50" s="59"/>
      <c r="KE50" s="59"/>
      <c r="KF50" s="59"/>
      <c r="KG50" s="59"/>
      <c r="KH50" s="59"/>
      <c r="KI50" s="59"/>
      <c r="KJ50" s="59"/>
      <c r="KK50" s="59"/>
      <c r="KL50" s="59"/>
      <c r="KM50" s="59"/>
      <c r="KN50" s="59"/>
      <c r="KO50" s="59"/>
      <c r="KP50" s="59"/>
      <c r="KQ50" s="59"/>
      <c r="KR50" s="59"/>
      <c r="KS50" s="59"/>
      <c r="KT50" s="59"/>
      <c r="KU50" s="59"/>
      <c r="KV50" s="59"/>
      <c r="KW50" s="59"/>
      <c r="KX50" s="59"/>
      <c r="KY50" s="59"/>
      <c r="KZ50" s="59"/>
      <c r="LA50" s="59"/>
      <c r="LB50" s="59"/>
      <c r="LC50" s="59"/>
      <c r="LD50" s="59"/>
      <c r="LE50" s="59"/>
      <c r="LF50" s="59"/>
      <c r="LG50" s="59"/>
      <c r="LH50" s="59"/>
      <c r="LI50" s="59"/>
      <c r="LJ50" s="59"/>
      <c r="LK50" s="59"/>
      <c r="LL50" s="59"/>
      <c r="LM50" s="59"/>
      <c r="LN50" s="59"/>
      <c r="LO50" s="59"/>
      <c r="LP50" s="59"/>
      <c r="LQ50" s="59"/>
      <c r="LR50" s="59"/>
      <c r="LS50" s="59"/>
      <c r="LT50" s="59"/>
      <c r="LU50" s="59"/>
      <c r="LV50" s="59"/>
      <c r="LW50" s="59"/>
      <c r="LX50" s="59"/>
      <c r="LY50" s="59"/>
      <c r="LZ50" s="59"/>
      <c r="MA50" s="59"/>
      <c r="MB50" s="59"/>
      <c r="MC50" s="59"/>
      <c r="MD50" s="59"/>
      <c r="ME50" s="59"/>
      <c r="MF50" s="59"/>
      <c r="MG50" s="59"/>
      <c r="MH50" s="59"/>
      <c r="MI50" s="59"/>
      <c r="MJ50" s="59"/>
      <c r="MK50" s="59"/>
      <c r="ML50" s="59"/>
      <c r="MM50" s="59"/>
      <c r="MN50" s="59"/>
      <c r="MO50" s="59"/>
      <c r="MP50" s="59"/>
      <c r="MQ50" s="59"/>
      <c r="MR50" s="59"/>
      <c r="MS50" s="59"/>
      <c r="MT50" s="59"/>
      <c r="MU50" s="59"/>
      <c r="MV50" s="59"/>
      <c r="MW50" s="59"/>
      <c r="MX50" s="59"/>
      <c r="MY50" s="59"/>
      <c r="MZ50" s="59"/>
      <c r="NA50" s="59"/>
      <c r="NB50" s="59"/>
      <c r="NC50" s="59"/>
      <c r="ND50" s="59"/>
      <c r="NE50" s="59"/>
      <c r="NF50" s="59"/>
      <c r="NG50" s="59"/>
      <c r="NH50" s="59"/>
      <c r="NI50" s="59"/>
      <c r="NJ50" s="59"/>
      <c r="NK50" s="59"/>
      <c r="NL50" s="59"/>
      <c r="NM50" s="59"/>
      <c r="NN50" s="59"/>
      <c r="NO50" s="59"/>
      <c r="NP50" s="59"/>
      <c r="NQ50" s="59"/>
      <c r="NR50" s="59"/>
      <c r="NS50" s="59"/>
      <c r="NT50" s="59"/>
      <c r="NU50" s="59"/>
      <c r="NV50" s="59"/>
      <c r="NW50" s="59"/>
      <c r="NX50" s="59"/>
      <c r="NY50" s="59"/>
      <c r="NZ50" s="59"/>
      <c r="OA50" s="59"/>
      <c r="OB50" s="59"/>
      <c r="OC50" s="59"/>
      <c r="OD50" s="59"/>
      <c r="OE50" s="59"/>
      <c r="OF50" s="59"/>
      <c r="OG50" s="59"/>
      <c r="OH50" s="59"/>
      <c r="OI50" s="59"/>
      <c r="OJ50" s="59"/>
      <c r="OK50" s="59"/>
      <c r="OL50" s="59"/>
      <c r="OM50" s="59"/>
      <c r="ON50" s="59"/>
      <c r="OO50" s="59"/>
      <c r="OP50" s="59"/>
      <c r="OQ50" s="59"/>
      <c r="OR50" s="59"/>
      <c r="OS50" s="59"/>
      <c r="OT50" s="59"/>
      <c r="OU50" s="59"/>
      <c r="OV50" s="59"/>
      <c r="OW50" s="59"/>
      <c r="OX50" s="59"/>
      <c r="OY50" s="59"/>
      <c r="OZ50" s="59"/>
      <c r="PA50" s="59"/>
      <c r="PB50" s="59"/>
      <c r="PC50" s="59"/>
      <c r="PD50" s="59"/>
      <c r="PE50" s="59"/>
      <c r="PF50" s="59"/>
      <c r="PG50" s="59"/>
      <c r="PH50" s="59"/>
      <c r="PI50" s="59"/>
      <c r="PJ50" s="59"/>
      <c r="PK50" s="59"/>
      <c r="PL50" s="59"/>
      <c r="PM50" s="59"/>
      <c r="PN50" s="59"/>
      <c r="PO50" s="59"/>
      <c r="PP50" s="59"/>
      <c r="PQ50" s="59"/>
      <c r="PR50" s="59"/>
      <c r="PS50" s="59"/>
      <c r="PT50" s="59"/>
      <c r="PU50" s="59"/>
      <c r="PV50" s="59"/>
      <c r="PW50" s="59"/>
      <c r="PX50" s="59"/>
      <c r="PY50" s="59"/>
      <c r="PZ50" s="59"/>
      <c r="QA50" s="59"/>
      <c r="QB50" s="59"/>
      <c r="QC50" s="59"/>
      <c r="QD50" s="59"/>
      <c r="QE50" s="59"/>
      <c r="QF50" s="59"/>
      <c r="QG50" s="59"/>
      <c r="QH50" s="59"/>
      <c r="QI50" s="59"/>
      <c r="QJ50" s="59"/>
      <c r="QK50" s="59"/>
      <c r="QL50" s="59"/>
      <c r="QM50" s="59"/>
      <c r="QN50" s="59"/>
      <c r="QO50" s="59"/>
      <c r="QP50" s="59"/>
      <c r="QQ50" s="59"/>
      <c r="QR50" s="59"/>
      <c r="QS50" s="59"/>
      <c r="QT50" s="59"/>
      <c r="QU50" s="59"/>
      <c r="QV50" s="59"/>
      <c r="QW50" s="59"/>
      <c r="QX50" s="59"/>
      <c r="QY50" s="59"/>
      <c r="QZ50" s="59"/>
      <c r="RA50" s="59"/>
      <c r="RB50" s="59"/>
      <c r="RC50" s="59"/>
      <c r="RD50" s="59"/>
      <c r="RE50" s="59"/>
      <c r="RF50" s="59"/>
      <c r="RG50" s="59"/>
      <c r="RH50" s="59"/>
      <c r="RI50" s="59"/>
      <c r="RJ50" s="59"/>
      <c r="RK50" s="59"/>
      <c r="RL50" s="59"/>
      <c r="RM50" s="59"/>
      <c r="RN50" s="59"/>
      <c r="RO50" s="59"/>
      <c r="RP50" s="59"/>
      <c r="RQ50" s="59"/>
      <c r="RR50" s="59"/>
      <c r="RS50" s="59"/>
      <c r="RT50" s="59"/>
      <c r="RU50" s="59"/>
      <c r="RV50" s="59"/>
      <c r="RW50" s="59"/>
      <c r="RX50" s="59"/>
      <c r="RY50" s="59"/>
      <c r="RZ50" s="59"/>
      <c r="SA50" s="59"/>
      <c r="SB50" s="59"/>
      <c r="SC50" s="59"/>
      <c r="SD50" s="59"/>
      <c r="SE50" s="59"/>
      <c r="SF50" s="59"/>
      <c r="SG50" s="59"/>
      <c r="SH50" s="59"/>
      <c r="SI50" s="59"/>
      <c r="SJ50" s="59"/>
      <c r="SK50" s="59"/>
      <c r="SL50" s="59"/>
      <c r="SM50" s="59"/>
      <c r="SN50" s="59"/>
      <c r="SO50" s="59"/>
      <c r="SP50" s="59"/>
      <c r="SQ50" s="59"/>
      <c r="SR50" s="59"/>
      <c r="SS50" s="59"/>
      <c r="ST50" s="59"/>
      <c r="SU50" s="59"/>
      <c r="SV50" s="59"/>
      <c r="SW50" s="59"/>
      <c r="SX50" s="59"/>
      <c r="SY50" s="59"/>
      <c r="SZ50" s="59"/>
      <c r="TA50" s="59"/>
      <c r="TB50" s="59"/>
      <c r="TC50" s="59"/>
      <c r="TD50" s="59"/>
      <c r="TE50" s="59"/>
      <c r="TF50" s="59"/>
      <c r="TG50" s="59"/>
      <c r="TH50" s="59"/>
      <c r="TI50" s="59"/>
      <c r="TJ50" s="59"/>
      <c r="TK50" s="59"/>
      <c r="TL50" s="59"/>
      <c r="TM50" s="59"/>
      <c r="TN50" s="59"/>
      <c r="TO50" s="59"/>
      <c r="TP50" s="59"/>
      <c r="TQ50" s="59"/>
      <c r="TR50" s="59"/>
      <c r="TS50" s="59"/>
      <c r="TT50" s="59"/>
      <c r="TU50" s="59"/>
      <c r="TV50" s="59"/>
      <c r="TW50" s="59"/>
      <c r="TX50" s="59"/>
      <c r="TY50" s="59"/>
      <c r="TZ50" s="59"/>
      <c r="UA50" s="59"/>
      <c r="UB50" s="59"/>
      <c r="UC50" s="59"/>
      <c r="UD50" s="59"/>
      <c r="UE50" s="59"/>
      <c r="UF50" s="59"/>
      <c r="UG50" s="59"/>
      <c r="UH50" s="59"/>
      <c r="UI50" s="59"/>
      <c r="UJ50" s="59"/>
      <c r="UK50" s="59"/>
      <c r="UL50" s="59"/>
      <c r="UM50" s="59"/>
      <c r="UN50" s="59"/>
      <c r="UO50" s="59"/>
      <c r="UP50" s="59"/>
      <c r="UQ50" s="59"/>
      <c r="UR50" s="59"/>
      <c r="US50" s="59"/>
      <c r="UT50" s="59"/>
      <c r="UU50" s="59"/>
      <c r="UV50" s="59"/>
      <c r="UW50" s="59"/>
      <c r="UX50" s="59"/>
      <c r="UY50" s="59"/>
      <c r="UZ50" s="59"/>
      <c r="VA50" s="59"/>
      <c r="VB50" s="59"/>
      <c r="VC50" s="59"/>
      <c r="VD50" s="59"/>
      <c r="VE50" s="59"/>
      <c r="VF50" s="59"/>
      <c r="VG50" s="59"/>
      <c r="VH50" s="59"/>
      <c r="VI50" s="59"/>
      <c r="VJ50" s="59"/>
      <c r="VK50" s="59"/>
      <c r="VL50" s="59"/>
      <c r="VM50" s="59"/>
      <c r="VN50" s="59"/>
      <c r="VO50" s="59"/>
      <c r="VP50" s="59"/>
      <c r="VQ50" s="59"/>
      <c r="VR50" s="59"/>
      <c r="VS50" s="59"/>
      <c r="VT50" s="59"/>
      <c r="VU50" s="59"/>
      <c r="VV50" s="59"/>
      <c r="VW50" s="59"/>
      <c r="VX50" s="59"/>
      <c r="VY50" s="59"/>
      <c r="VZ50" s="59"/>
      <c r="WA50" s="59"/>
      <c r="WB50" s="59"/>
      <c r="WC50" s="59"/>
      <c r="WD50" s="59"/>
      <c r="WE50" s="59"/>
      <c r="WF50" s="59"/>
      <c r="WG50" s="59"/>
      <c r="WH50" s="59"/>
      <c r="WI50" s="59"/>
      <c r="WJ50" s="59"/>
      <c r="WK50" s="59"/>
      <c r="WL50" s="59"/>
      <c r="WM50" s="59"/>
      <c r="WN50" s="59"/>
      <c r="WO50" s="59"/>
      <c r="WP50" s="59"/>
      <c r="WQ50" s="59"/>
      <c r="WR50" s="59"/>
      <c r="WS50" s="59"/>
      <c r="WT50" s="59"/>
      <c r="WU50" s="59"/>
      <c r="WV50" s="59"/>
      <c r="WW50" s="59"/>
      <c r="WX50" s="59"/>
      <c r="WY50" s="59"/>
      <c r="WZ50" s="59"/>
      <c r="XA50" s="59"/>
      <c r="XB50" s="59"/>
      <c r="XC50" s="59"/>
      <c r="XD50" s="59"/>
      <c r="XE50" s="59"/>
      <c r="XF50" s="59"/>
      <c r="XG50" s="59"/>
      <c r="XH50" s="59"/>
      <c r="XI50" s="59"/>
      <c r="XJ50" s="59"/>
      <c r="XK50" s="59"/>
      <c r="XL50" s="59"/>
      <c r="XM50" s="59"/>
      <c r="XN50" s="59"/>
      <c r="XO50" s="59"/>
      <c r="XP50" s="59"/>
      <c r="XQ50" s="59"/>
      <c r="XR50" s="59"/>
      <c r="XS50" s="59"/>
      <c r="XT50" s="59"/>
      <c r="XU50" s="59"/>
      <c r="XV50" s="59"/>
      <c r="XW50" s="59"/>
      <c r="XX50" s="59"/>
      <c r="XY50" s="59"/>
      <c r="XZ50" s="59"/>
      <c r="YA50" s="59"/>
      <c r="YB50" s="59"/>
      <c r="YC50" s="59"/>
      <c r="YD50" s="59"/>
      <c r="YE50" s="59"/>
      <c r="YF50" s="59"/>
      <c r="YG50" s="59"/>
      <c r="YH50" s="59"/>
      <c r="YI50" s="59"/>
      <c r="YJ50" s="59"/>
      <c r="YK50" s="59"/>
      <c r="YL50" s="59"/>
      <c r="YM50" s="59"/>
      <c r="YN50" s="59"/>
      <c r="YO50" s="59"/>
      <c r="YP50" s="59"/>
      <c r="YQ50" s="59"/>
      <c r="YR50" s="59"/>
      <c r="YS50" s="59"/>
      <c r="YT50" s="59"/>
      <c r="YU50" s="59"/>
      <c r="YV50" s="59"/>
      <c r="YW50" s="59"/>
      <c r="YX50" s="59"/>
      <c r="YY50" s="59"/>
      <c r="YZ50" s="59"/>
      <c r="ZA50" s="59"/>
      <c r="ZB50" s="59"/>
      <c r="ZC50" s="59"/>
      <c r="ZD50" s="59"/>
      <c r="ZE50" s="59"/>
      <c r="ZF50" s="59"/>
      <c r="ZG50" s="59"/>
      <c r="ZH50" s="59"/>
      <c r="ZI50" s="59"/>
      <c r="ZJ50" s="59"/>
      <c r="ZK50" s="59"/>
      <c r="ZL50" s="59"/>
      <c r="ZM50" s="59"/>
      <c r="ZN50" s="59"/>
      <c r="ZO50" s="59"/>
      <c r="ZP50" s="59"/>
      <c r="ZQ50" s="59"/>
      <c r="ZR50" s="59"/>
      <c r="ZS50" s="59"/>
      <c r="ZT50" s="59"/>
      <c r="ZU50" s="59"/>
      <c r="ZV50" s="59"/>
      <c r="ZW50" s="59"/>
      <c r="ZX50" s="59"/>
      <c r="ZY50" s="59"/>
      <c r="ZZ50" s="59"/>
      <c r="AAA50" s="59"/>
      <c r="AAB50" s="59"/>
      <c r="AAC50" s="59"/>
      <c r="AAD50" s="59"/>
      <c r="AAE50" s="59"/>
      <c r="AAF50" s="59"/>
      <c r="AAG50" s="59"/>
      <c r="AAH50" s="59"/>
      <c r="AAI50" s="59"/>
      <c r="AAJ50" s="59"/>
      <c r="AAK50" s="59"/>
      <c r="AAL50" s="59"/>
      <c r="AAM50" s="59"/>
      <c r="AAN50" s="59"/>
      <c r="AAO50" s="59"/>
      <c r="AAP50" s="59"/>
      <c r="AAQ50" s="59"/>
      <c r="AAR50" s="59"/>
      <c r="AAS50" s="59"/>
      <c r="AAT50" s="59"/>
      <c r="AAU50" s="59"/>
      <c r="AAV50" s="59"/>
      <c r="AAW50" s="59"/>
      <c r="AAX50" s="59"/>
      <c r="AAY50" s="59"/>
      <c r="AAZ50" s="59"/>
      <c r="ABA50" s="59"/>
      <c r="ABB50" s="59"/>
      <c r="ABC50" s="59"/>
      <c r="ABD50" s="59"/>
      <c r="ABE50" s="59"/>
      <c r="ABF50" s="59"/>
      <c r="ABG50" s="59"/>
      <c r="ABH50" s="59"/>
      <c r="ABI50" s="59"/>
      <c r="ABJ50" s="59"/>
      <c r="ABK50" s="59"/>
      <c r="ABL50" s="59"/>
      <c r="ABM50" s="59"/>
      <c r="ABN50" s="59"/>
      <c r="ABO50" s="59"/>
      <c r="ABP50" s="59"/>
      <c r="ABQ50" s="59"/>
      <c r="ABR50" s="59"/>
      <c r="ABS50" s="59"/>
      <c r="ABT50" s="59"/>
      <c r="ABU50" s="59"/>
      <c r="ABV50" s="59"/>
      <c r="ABW50" s="59"/>
      <c r="ABX50" s="59"/>
      <c r="ABY50" s="59"/>
      <c r="ABZ50" s="59"/>
      <c r="ACA50" s="59"/>
      <c r="ACB50" s="59"/>
      <c r="ACC50" s="59"/>
      <c r="ACD50" s="59"/>
      <c r="ACE50" s="59"/>
      <c r="ACF50" s="59"/>
      <c r="ACG50" s="59"/>
      <c r="ACH50" s="59"/>
      <c r="ACI50" s="59"/>
      <c r="ACJ50" s="59"/>
      <c r="ACK50" s="59"/>
      <c r="ACL50" s="59"/>
      <c r="ACM50" s="59"/>
      <c r="ACN50" s="59"/>
      <c r="ACO50" s="59"/>
      <c r="ACP50" s="59"/>
      <c r="ACQ50" s="59"/>
      <c r="ACR50" s="59"/>
      <c r="ACS50" s="59"/>
      <c r="ACT50" s="59"/>
      <c r="ACU50" s="59"/>
      <c r="ACV50" s="59"/>
      <c r="ACW50" s="59"/>
      <c r="ACX50" s="59"/>
      <c r="ACY50" s="59"/>
      <c r="ACZ50" s="59"/>
      <c r="ADA50" s="59"/>
      <c r="ADB50" s="59"/>
      <c r="ADC50" s="59"/>
      <c r="ADD50" s="59"/>
      <c r="ADE50" s="59"/>
      <c r="ADF50" s="59"/>
      <c r="ADG50" s="59"/>
      <c r="ADH50" s="59"/>
      <c r="ADI50" s="59"/>
      <c r="ADJ50" s="59"/>
      <c r="ADK50" s="59"/>
      <c r="ADL50" s="59"/>
      <c r="ADM50" s="59"/>
      <c r="ADN50" s="59"/>
      <c r="ADO50" s="59"/>
      <c r="ADP50" s="59"/>
      <c r="ADQ50" s="59"/>
      <c r="ADR50" s="59"/>
      <c r="ADS50" s="59"/>
      <c r="ADT50" s="59"/>
      <c r="ADU50" s="59"/>
      <c r="ADV50" s="59"/>
      <c r="ADW50" s="59"/>
      <c r="ADX50" s="59"/>
      <c r="ADY50" s="59"/>
      <c r="ADZ50" s="59"/>
      <c r="AEA50" s="59"/>
      <c r="AEB50" s="59"/>
      <c r="AEC50" s="59"/>
      <c r="AED50" s="59"/>
      <c r="AEE50" s="59"/>
      <c r="AEF50" s="59"/>
      <c r="AEG50" s="59"/>
      <c r="AEH50" s="59"/>
      <c r="AEI50" s="59"/>
      <c r="AEJ50" s="59"/>
      <c r="AEK50" s="59"/>
      <c r="AEL50" s="59"/>
      <c r="AEM50" s="59"/>
      <c r="AEN50" s="59"/>
      <c r="AEO50" s="59"/>
      <c r="AEP50" s="59"/>
      <c r="AEQ50" s="59"/>
      <c r="AER50" s="59"/>
      <c r="AES50" s="59"/>
      <c r="AET50" s="59"/>
      <c r="AEU50" s="59"/>
      <c r="AEV50" s="59"/>
      <c r="AEW50" s="59"/>
      <c r="AEX50" s="59"/>
      <c r="AEY50" s="59"/>
      <c r="AEZ50" s="59"/>
      <c r="AFA50" s="59"/>
      <c r="AFB50" s="59"/>
      <c r="AFC50" s="59"/>
      <c r="AFD50" s="59"/>
      <c r="AFE50" s="59"/>
      <c r="AFF50" s="59"/>
      <c r="AFG50" s="59"/>
      <c r="AFH50" s="59"/>
      <c r="AFI50" s="59"/>
      <c r="AFJ50" s="59"/>
      <c r="AFK50" s="59"/>
      <c r="AFL50" s="59"/>
      <c r="AFM50" s="59"/>
      <c r="AFN50" s="59"/>
      <c r="AFO50" s="59"/>
      <c r="AFP50" s="59"/>
      <c r="AFQ50" s="59"/>
      <c r="AFR50" s="59"/>
      <c r="AFS50" s="59"/>
      <c r="AFT50" s="59"/>
      <c r="AFU50" s="59"/>
      <c r="AFV50" s="59"/>
      <c r="AFW50" s="59"/>
      <c r="AFX50" s="59"/>
      <c r="AFY50" s="59"/>
      <c r="AFZ50" s="59"/>
      <c r="AGA50" s="59"/>
      <c r="AGB50" s="59"/>
      <c r="AGC50" s="59"/>
      <c r="AGD50" s="59"/>
      <c r="AGE50" s="59"/>
      <c r="AGF50" s="59"/>
      <c r="AGG50" s="59"/>
      <c r="AGH50" s="59"/>
      <c r="AGI50" s="59"/>
      <c r="AGJ50" s="59"/>
      <c r="AGK50" s="59"/>
      <c r="AGL50" s="59"/>
      <c r="AGM50" s="59"/>
      <c r="AGN50" s="59"/>
      <c r="AGO50" s="59"/>
      <c r="AGP50" s="59"/>
      <c r="AGQ50" s="59"/>
      <c r="AGR50" s="59"/>
      <c r="AGS50" s="59"/>
      <c r="AGT50" s="59"/>
      <c r="AGU50" s="59"/>
      <c r="AGV50" s="59"/>
      <c r="AGW50" s="59"/>
      <c r="AGX50" s="59"/>
      <c r="AGY50" s="59"/>
      <c r="AGZ50" s="59"/>
      <c r="AHA50" s="59"/>
      <c r="AHB50" s="59"/>
      <c r="AHC50" s="59"/>
      <c r="AHD50" s="59"/>
      <c r="AHE50" s="59"/>
      <c r="AHF50" s="59"/>
      <c r="AHG50" s="59"/>
      <c r="AHH50" s="59"/>
      <c r="AHI50" s="59"/>
      <c r="AHJ50" s="59"/>
      <c r="AHK50" s="59"/>
      <c r="AHL50" s="59"/>
      <c r="AHM50" s="59"/>
      <c r="AHN50" s="59"/>
      <c r="AHO50" s="59"/>
      <c r="AHP50" s="59"/>
      <c r="AHQ50" s="59"/>
      <c r="AHR50" s="59"/>
      <c r="AHS50" s="59"/>
      <c r="AHT50" s="59"/>
      <c r="AHU50" s="59"/>
      <c r="AHV50" s="59"/>
      <c r="AHW50" s="59"/>
      <c r="AHX50" s="59"/>
      <c r="AHY50" s="59"/>
      <c r="AHZ50" s="59"/>
      <c r="AIA50" s="59"/>
      <c r="AIB50" s="59"/>
      <c r="AIC50" s="59"/>
      <c r="AID50" s="59"/>
      <c r="AIE50" s="59"/>
      <c r="AIF50" s="59"/>
      <c r="AIG50" s="59"/>
      <c r="AIH50" s="59"/>
      <c r="AII50" s="59"/>
      <c r="AIJ50" s="59"/>
      <c r="AIK50" s="59"/>
      <c r="AIL50" s="59"/>
      <c r="AIM50" s="59"/>
      <c r="AIN50" s="59"/>
      <c r="AIO50" s="59"/>
      <c r="AIP50" s="59"/>
      <c r="AIQ50" s="59"/>
      <c r="AIR50" s="59"/>
      <c r="AIS50" s="59"/>
      <c r="AIT50" s="59"/>
      <c r="AIU50" s="59"/>
      <c r="AIV50" s="59"/>
      <c r="AIW50" s="59"/>
      <c r="AIX50" s="59"/>
      <c r="AIY50" s="59"/>
      <c r="AIZ50" s="59"/>
      <c r="AJA50" s="59"/>
      <c r="AJB50" s="59"/>
      <c r="AJC50" s="59"/>
      <c r="AJD50" s="59"/>
      <c r="AJE50" s="59"/>
      <c r="AJF50" s="59"/>
      <c r="AJG50" s="59"/>
      <c r="AJH50" s="59"/>
      <c r="AJI50" s="59"/>
      <c r="AJJ50" s="59"/>
      <c r="AJK50" s="59"/>
      <c r="AJL50" s="59"/>
      <c r="AJM50" s="59"/>
      <c r="AJN50" s="59"/>
      <c r="AJO50" s="59"/>
      <c r="AJP50" s="59"/>
      <c r="AJQ50" s="59"/>
      <c r="AJR50" s="59"/>
      <c r="AJS50" s="59"/>
      <c r="AJT50" s="59"/>
      <c r="AJU50" s="59"/>
      <c r="AJV50" s="59"/>
      <c r="AJW50" s="59"/>
      <c r="AJX50" s="59"/>
      <c r="AJY50" s="59"/>
      <c r="AJZ50" s="59"/>
      <c r="AKA50" s="59"/>
      <c r="AKB50" s="59"/>
      <c r="AKC50" s="59"/>
      <c r="AKD50" s="59"/>
      <c r="AKE50" s="59"/>
      <c r="AKF50" s="59"/>
      <c r="AKG50" s="59"/>
      <c r="AKH50" s="59"/>
      <c r="AKI50" s="59"/>
      <c r="AKJ50" s="59"/>
      <c r="AKK50" s="59"/>
      <c r="AKL50" s="59"/>
      <c r="AKM50" s="59"/>
      <c r="AKN50" s="59"/>
      <c r="AKO50" s="59"/>
      <c r="AKP50" s="59"/>
      <c r="AKQ50" s="59"/>
      <c r="AKR50" s="59"/>
      <c r="AKS50" s="59"/>
      <c r="AKT50" s="59"/>
      <c r="AKU50" s="59"/>
      <c r="AKV50" s="59"/>
      <c r="AKW50" s="59"/>
      <c r="AKX50" s="59"/>
      <c r="AKY50" s="59"/>
      <c r="AKZ50" s="59"/>
      <c r="ALA50" s="59"/>
      <c r="ALB50" s="59"/>
      <c r="ALC50" s="59"/>
      <c r="ALD50" s="59"/>
      <c r="ALE50" s="59"/>
      <c r="ALF50" s="59"/>
      <c r="ALG50" s="59"/>
      <c r="ALH50" s="59"/>
      <c r="ALI50" s="59"/>
      <c r="ALJ50" s="59"/>
      <c r="ALK50" s="59"/>
      <c r="ALL50" s="59"/>
      <c r="ALM50" s="59"/>
      <c r="ALN50" s="59"/>
      <c r="ALO50" s="59"/>
      <c r="ALP50" s="59"/>
      <c r="ALQ50" s="59"/>
      <c r="ALR50" s="59"/>
      <c r="ALS50" s="59"/>
      <c r="ALT50" s="59"/>
      <c r="ALU50" s="59"/>
      <c r="ALV50" s="59"/>
      <c r="ALW50" s="59"/>
      <c r="ALX50" s="59"/>
      <c r="ALY50" s="59"/>
      <c r="ALZ50" s="59"/>
      <c r="AMA50" s="59"/>
      <c r="AMB50" s="55"/>
      <c r="AMC50" s="55"/>
      <c r="AMD50" s="55"/>
      <c r="AME50" s="55"/>
      <c r="AMF50" s="55"/>
      <c r="AMG50" s="55"/>
      <c r="AMH50" s="55"/>
      <c r="AMI50" s="55"/>
      <c r="AMJ50" s="55"/>
    </row>
    <row r="51" spans="1:1024" ht="14.25">
      <c r="A51" s="120" t="s">
        <v>188</v>
      </c>
      <c r="B51" s="120" t="s">
        <v>257</v>
      </c>
      <c r="C51" s="120" t="s">
        <v>258</v>
      </c>
      <c r="D51" s="120"/>
      <c r="E51" s="130" t="s">
        <v>259</v>
      </c>
      <c r="F51" s="131" t="s">
        <v>199</v>
      </c>
      <c r="G51" s="122" t="s">
        <v>260</v>
      </c>
      <c r="H51" s="122">
        <v>1</v>
      </c>
      <c r="I51" s="120" t="s">
        <v>128</v>
      </c>
      <c r="J51" s="132">
        <f>1.95/100</f>
        <v>1.95E-2</v>
      </c>
      <c r="K51" s="26">
        <f>SUM(J51*H51)</f>
        <v>1.95E-2</v>
      </c>
      <c r="L51" s="27">
        <f>($L$3*H51)</f>
        <v>500</v>
      </c>
      <c r="M51" s="127" t="s">
        <v>261</v>
      </c>
      <c r="N51" s="133">
        <v>42222</v>
      </c>
      <c r="O51" s="129">
        <v>42237</v>
      </c>
      <c r="P51" s="120" t="s">
        <v>201</v>
      </c>
      <c r="Q51" s="134"/>
      <c r="R51" s="135"/>
      <c r="S51" s="124"/>
      <c r="T51" s="124"/>
      <c r="U51" s="131"/>
      <c r="V51" s="7"/>
      <c r="W51" s="7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  <c r="IU51" s="59"/>
      <c r="IV51" s="59"/>
      <c r="IW51" s="59"/>
      <c r="IX51" s="59"/>
      <c r="IY51" s="59"/>
      <c r="IZ51" s="59"/>
      <c r="JA51" s="59"/>
      <c r="JB51" s="59"/>
      <c r="JC51" s="59"/>
      <c r="JD51" s="59"/>
      <c r="JE51" s="59"/>
      <c r="JF51" s="59"/>
      <c r="JG51" s="59"/>
      <c r="JH51" s="59"/>
      <c r="JI51" s="59"/>
      <c r="JJ51" s="59"/>
      <c r="JK51" s="59"/>
      <c r="JL51" s="59"/>
      <c r="JM51" s="59"/>
      <c r="JN51" s="59"/>
      <c r="JO51" s="59"/>
      <c r="JP51" s="59"/>
      <c r="JQ51" s="59"/>
      <c r="JR51" s="59"/>
      <c r="JS51" s="59"/>
      <c r="JT51" s="59"/>
      <c r="JU51" s="59"/>
      <c r="JV51" s="59"/>
      <c r="JW51" s="59"/>
      <c r="JX51" s="59"/>
      <c r="JY51" s="59"/>
      <c r="JZ51" s="59"/>
      <c r="KA51" s="59"/>
      <c r="KB51" s="59"/>
      <c r="KC51" s="59"/>
      <c r="KD51" s="59"/>
      <c r="KE51" s="59"/>
      <c r="KF51" s="59"/>
      <c r="KG51" s="59"/>
      <c r="KH51" s="59"/>
      <c r="KI51" s="59"/>
      <c r="KJ51" s="59"/>
      <c r="KK51" s="59"/>
      <c r="KL51" s="59"/>
      <c r="KM51" s="59"/>
      <c r="KN51" s="59"/>
      <c r="KO51" s="59"/>
      <c r="KP51" s="59"/>
      <c r="KQ51" s="59"/>
      <c r="KR51" s="59"/>
      <c r="KS51" s="59"/>
      <c r="KT51" s="59"/>
      <c r="KU51" s="59"/>
      <c r="KV51" s="59"/>
      <c r="KW51" s="59"/>
      <c r="KX51" s="59"/>
      <c r="KY51" s="59"/>
      <c r="KZ51" s="59"/>
      <c r="LA51" s="59"/>
      <c r="LB51" s="59"/>
      <c r="LC51" s="59"/>
      <c r="LD51" s="59"/>
      <c r="LE51" s="59"/>
      <c r="LF51" s="59"/>
      <c r="LG51" s="59"/>
      <c r="LH51" s="59"/>
      <c r="LI51" s="59"/>
      <c r="LJ51" s="59"/>
      <c r="LK51" s="59"/>
      <c r="LL51" s="59"/>
      <c r="LM51" s="59"/>
      <c r="LN51" s="59"/>
      <c r="LO51" s="59"/>
      <c r="LP51" s="59"/>
      <c r="LQ51" s="59"/>
      <c r="LR51" s="59"/>
      <c r="LS51" s="59"/>
      <c r="LT51" s="59"/>
      <c r="LU51" s="59"/>
      <c r="LV51" s="59"/>
      <c r="LW51" s="59"/>
      <c r="LX51" s="59"/>
      <c r="LY51" s="59"/>
      <c r="LZ51" s="59"/>
      <c r="MA51" s="59"/>
      <c r="MB51" s="59"/>
      <c r="MC51" s="59"/>
      <c r="MD51" s="59"/>
      <c r="ME51" s="59"/>
      <c r="MF51" s="59"/>
      <c r="MG51" s="59"/>
      <c r="MH51" s="59"/>
      <c r="MI51" s="59"/>
      <c r="MJ51" s="59"/>
      <c r="MK51" s="59"/>
      <c r="ML51" s="59"/>
      <c r="MM51" s="59"/>
      <c r="MN51" s="59"/>
      <c r="MO51" s="59"/>
      <c r="MP51" s="59"/>
      <c r="MQ51" s="59"/>
      <c r="MR51" s="59"/>
      <c r="MS51" s="59"/>
      <c r="MT51" s="59"/>
      <c r="MU51" s="59"/>
      <c r="MV51" s="59"/>
      <c r="MW51" s="59"/>
      <c r="MX51" s="59"/>
      <c r="MY51" s="59"/>
      <c r="MZ51" s="59"/>
      <c r="NA51" s="59"/>
      <c r="NB51" s="59"/>
      <c r="NC51" s="59"/>
      <c r="ND51" s="59"/>
      <c r="NE51" s="59"/>
      <c r="NF51" s="59"/>
      <c r="NG51" s="59"/>
      <c r="NH51" s="59"/>
      <c r="NI51" s="59"/>
      <c r="NJ51" s="59"/>
      <c r="NK51" s="59"/>
      <c r="NL51" s="59"/>
      <c r="NM51" s="59"/>
      <c r="NN51" s="59"/>
      <c r="NO51" s="59"/>
      <c r="NP51" s="59"/>
      <c r="NQ51" s="59"/>
      <c r="NR51" s="59"/>
      <c r="NS51" s="59"/>
      <c r="NT51" s="59"/>
      <c r="NU51" s="59"/>
      <c r="NV51" s="59"/>
      <c r="NW51" s="59"/>
      <c r="NX51" s="59"/>
      <c r="NY51" s="59"/>
      <c r="NZ51" s="59"/>
      <c r="OA51" s="59"/>
      <c r="OB51" s="59"/>
      <c r="OC51" s="59"/>
      <c r="OD51" s="59"/>
      <c r="OE51" s="59"/>
      <c r="OF51" s="59"/>
      <c r="OG51" s="59"/>
      <c r="OH51" s="59"/>
      <c r="OI51" s="59"/>
      <c r="OJ51" s="59"/>
      <c r="OK51" s="59"/>
      <c r="OL51" s="59"/>
      <c r="OM51" s="59"/>
      <c r="ON51" s="59"/>
      <c r="OO51" s="59"/>
      <c r="OP51" s="59"/>
      <c r="OQ51" s="59"/>
      <c r="OR51" s="59"/>
      <c r="OS51" s="59"/>
      <c r="OT51" s="59"/>
      <c r="OU51" s="59"/>
      <c r="OV51" s="59"/>
      <c r="OW51" s="59"/>
      <c r="OX51" s="59"/>
      <c r="OY51" s="59"/>
      <c r="OZ51" s="59"/>
      <c r="PA51" s="59"/>
      <c r="PB51" s="59"/>
      <c r="PC51" s="59"/>
      <c r="PD51" s="59"/>
      <c r="PE51" s="59"/>
      <c r="PF51" s="59"/>
      <c r="PG51" s="59"/>
      <c r="PH51" s="59"/>
      <c r="PI51" s="59"/>
      <c r="PJ51" s="59"/>
      <c r="PK51" s="59"/>
      <c r="PL51" s="59"/>
      <c r="PM51" s="59"/>
      <c r="PN51" s="59"/>
      <c r="PO51" s="59"/>
      <c r="PP51" s="59"/>
      <c r="PQ51" s="59"/>
      <c r="PR51" s="59"/>
      <c r="PS51" s="59"/>
      <c r="PT51" s="59"/>
      <c r="PU51" s="59"/>
      <c r="PV51" s="59"/>
      <c r="PW51" s="59"/>
      <c r="PX51" s="59"/>
      <c r="PY51" s="59"/>
      <c r="PZ51" s="59"/>
      <c r="QA51" s="59"/>
      <c r="QB51" s="59"/>
      <c r="QC51" s="59"/>
      <c r="QD51" s="59"/>
      <c r="QE51" s="59"/>
      <c r="QF51" s="59"/>
      <c r="QG51" s="59"/>
      <c r="QH51" s="59"/>
      <c r="QI51" s="59"/>
      <c r="QJ51" s="59"/>
      <c r="QK51" s="59"/>
      <c r="QL51" s="59"/>
      <c r="QM51" s="59"/>
      <c r="QN51" s="59"/>
      <c r="QO51" s="59"/>
      <c r="QP51" s="59"/>
      <c r="QQ51" s="59"/>
      <c r="QR51" s="59"/>
      <c r="QS51" s="59"/>
      <c r="QT51" s="59"/>
      <c r="QU51" s="59"/>
      <c r="QV51" s="59"/>
      <c r="QW51" s="59"/>
      <c r="QX51" s="59"/>
      <c r="QY51" s="59"/>
      <c r="QZ51" s="59"/>
      <c r="RA51" s="59"/>
      <c r="RB51" s="59"/>
      <c r="RC51" s="59"/>
      <c r="RD51" s="59"/>
      <c r="RE51" s="59"/>
      <c r="RF51" s="59"/>
      <c r="RG51" s="59"/>
      <c r="RH51" s="59"/>
      <c r="RI51" s="59"/>
      <c r="RJ51" s="59"/>
      <c r="RK51" s="59"/>
      <c r="RL51" s="59"/>
      <c r="RM51" s="59"/>
      <c r="RN51" s="59"/>
      <c r="RO51" s="59"/>
      <c r="RP51" s="59"/>
      <c r="RQ51" s="59"/>
      <c r="RR51" s="59"/>
      <c r="RS51" s="59"/>
      <c r="RT51" s="59"/>
      <c r="RU51" s="59"/>
      <c r="RV51" s="59"/>
      <c r="RW51" s="59"/>
      <c r="RX51" s="59"/>
      <c r="RY51" s="59"/>
      <c r="RZ51" s="59"/>
      <c r="SA51" s="59"/>
      <c r="SB51" s="59"/>
      <c r="SC51" s="59"/>
      <c r="SD51" s="59"/>
      <c r="SE51" s="59"/>
      <c r="SF51" s="59"/>
      <c r="SG51" s="59"/>
      <c r="SH51" s="59"/>
      <c r="SI51" s="59"/>
      <c r="SJ51" s="59"/>
      <c r="SK51" s="59"/>
      <c r="SL51" s="59"/>
      <c r="SM51" s="59"/>
      <c r="SN51" s="59"/>
      <c r="SO51" s="59"/>
      <c r="SP51" s="59"/>
      <c r="SQ51" s="59"/>
      <c r="SR51" s="59"/>
      <c r="SS51" s="59"/>
      <c r="ST51" s="59"/>
      <c r="SU51" s="59"/>
      <c r="SV51" s="59"/>
      <c r="SW51" s="59"/>
      <c r="SX51" s="59"/>
      <c r="SY51" s="59"/>
      <c r="SZ51" s="59"/>
      <c r="TA51" s="59"/>
      <c r="TB51" s="59"/>
      <c r="TC51" s="59"/>
      <c r="TD51" s="59"/>
      <c r="TE51" s="59"/>
      <c r="TF51" s="59"/>
      <c r="TG51" s="59"/>
      <c r="TH51" s="59"/>
      <c r="TI51" s="59"/>
      <c r="TJ51" s="59"/>
      <c r="TK51" s="59"/>
      <c r="TL51" s="59"/>
      <c r="TM51" s="59"/>
      <c r="TN51" s="59"/>
      <c r="TO51" s="59"/>
      <c r="TP51" s="59"/>
      <c r="TQ51" s="59"/>
      <c r="TR51" s="59"/>
      <c r="TS51" s="59"/>
      <c r="TT51" s="59"/>
      <c r="TU51" s="59"/>
      <c r="TV51" s="59"/>
      <c r="TW51" s="59"/>
      <c r="TX51" s="59"/>
      <c r="TY51" s="59"/>
      <c r="TZ51" s="59"/>
      <c r="UA51" s="59"/>
      <c r="UB51" s="59"/>
      <c r="UC51" s="59"/>
      <c r="UD51" s="59"/>
      <c r="UE51" s="59"/>
      <c r="UF51" s="59"/>
      <c r="UG51" s="59"/>
      <c r="UH51" s="59"/>
      <c r="UI51" s="59"/>
      <c r="UJ51" s="59"/>
      <c r="UK51" s="59"/>
      <c r="UL51" s="59"/>
      <c r="UM51" s="59"/>
      <c r="UN51" s="59"/>
      <c r="UO51" s="59"/>
      <c r="UP51" s="59"/>
      <c r="UQ51" s="59"/>
      <c r="UR51" s="59"/>
      <c r="US51" s="59"/>
      <c r="UT51" s="59"/>
      <c r="UU51" s="59"/>
      <c r="UV51" s="59"/>
      <c r="UW51" s="59"/>
      <c r="UX51" s="59"/>
      <c r="UY51" s="59"/>
      <c r="UZ51" s="59"/>
      <c r="VA51" s="59"/>
      <c r="VB51" s="59"/>
      <c r="VC51" s="59"/>
      <c r="VD51" s="59"/>
      <c r="VE51" s="59"/>
      <c r="VF51" s="59"/>
      <c r="VG51" s="59"/>
      <c r="VH51" s="59"/>
      <c r="VI51" s="59"/>
      <c r="VJ51" s="59"/>
      <c r="VK51" s="59"/>
      <c r="VL51" s="59"/>
      <c r="VM51" s="59"/>
      <c r="VN51" s="59"/>
      <c r="VO51" s="59"/>
      <c r="VP51" s="59"/>
      <c r="VQ51" s="59"/>
      <c r="VR51" s="59"/>
      <c r="VS51" s="59"/>
      <c r="VT51" s="59"/>
      <c r="VU51" s="59"/>
      <c r="VV51" s="59"/>
      <c r="VW51" s="59"/>
      <c r="VX51" s="59"/>
      <c r="VY51" s="59"/>
      <c r="VZ51" s="59"/>
      <c r="WA51" s="59"/>
      <c r="WB51" s="59"/>
      <c r="WC51" s="59"/>
      <c r="WD51" s="59"/>
      <c r="WE51" s="59"/>
      <c r="WF51" s="59"/>
      <c r="WG51" s="59"/>
      <c r="WH51" s="59"/>
      <c r="WI51" s="59"/>
      <c r="WJ51" s="59"/>
      <c r="WK51" s="59"/>
      <c r="WL51" s="59"/>
      <c r="WM51" s="59"/>
      <c r="WN51" s="59"/>
      <c r="WO51" s="59"/>
      <c r="WP51" s="59"/>
      <c r="WQ51" s="59"/>
      <c r="WR51" s="59"/>
      <c r="WS51" s="59"/>
      <c r="WT51" s="59"/>
      <c r="WU51" s="59"/>
      <c r="WV51" s="59"/>
      <c r="WW51" s="59"/>
      <c r="WX51" s="59"/>
      <c r="WY51" s="59"/>
      <c r="WZ51" s="59"/>
      <c r="XA51" s="59"/>
      <c r="XB51" s="59"/>
      <c r="XC51" s="59"/>
      <c r="XD51" s="59"/>
      <c r="XE51" s="59"/>
      <c r="XF51" s="59"/>
      <c r="XG51" s="59"/>
      <c r="XH51" s="59"/>
      <c r="XI51" s="59"/>
      <c r="XJ51" s="59"/>
      <c r="XK51" s="59"/>
      <c r="XL51" s="59"/>
      <c r="XM51" s="59"/>
      <c r="XN51" s="59"/>
      <c r="XO51" s="59"/>
      <c r="XP51" s="59"/>
      <c r="XQ51" s="59"/>
      <c r="XR51" s="59"/>
      <c r="XS51" s="59"/>
      <c r="XT51" s="59"/>
      <c r="XU51" s="59"/>
      <c r="XV51" s="59"/>
      <c r="XW51" s="59"/>
      <c r="XX51" s="59"/>
      <c r="XY51" s="59"/>
      <c r="XZ51" s="59"/>
      <c r="YA51" s="59"/>
      <c r="YB51" s="59"/>
      <c r="YC51" s="59"/>
      <c r="YD51" s="59"/>
      <c r="YE51" s="59"/>
      <c r="YF51" s="59"/>
      <c r="YG51" s="59"/>
      <c r="YH51" s="59"/>
      <c r="YI51" s="59"/>
      <c r="YJ51" s="59"/>
      <c r="YK51" s="59"/>
      <c r="YL51" s="59"/>
      <c r="YM51" s="59"/>
      <c r="YN51" s="59"/>
      <c r="YO51" s="59"/>
      <c r="YP51" s="59"/>
      <c r="YQ51" s="59"/>
      <c r="YR51" s="59"/>
      <c r="YS51" s="59"/>
      <c r="YT51" s="59"/>
      <c r="YU51" s="59"/>
      <c r="YV51" s="59"/>
      <c r="YW51" s="59"/>
      <c r="YX51" s="59"/>
      <c r="YY51" s="59"/>
      <c r="YZ51" s="59"/>
      <c r="ZA51" s="59"/>
      <c r="ZB51" s="59"/>
      <c r="ZC51" s="59"/>
      <c r="ZD51" s="59"/>
      <c r="ZE51" s="59"/>
      <c r="ZF51" s="59"/>
      <c r="ZG51" s="59"/>
      <c r="ZH51" s="59"/>
      <c r="ZI51" s="59"/>
      <c r="ZJ51" s="59"/>
      <c r="ZK51" s="59"/>
      <c r="ZL51" s="59"/>
      <c r="ZM51" s="59"/>
      <c r="ZN51" s="59"/>
      <c r="ZO51" s="59"/>
      <c r="ZP51" s="59"/>
      <c r="ZQ51" s="59"/>
      <c r="ZR51" s="59"/>
      <c r="ZS51" s="59"/>
      <c r="ZT51" s="59"/>
      <c r="ZU51" s="59"/>
      <c r="ZV51" s="59"/>
      <c r="ZW51" s="59"/>
      <c r="ZX51" s="59"/>
      <c r="ZY51" s="59"/>
      <c r="ZZ51" s="59"/>
      <c r="AAA51" s="59"/>
      <c r="AAB51" s="59"/>
      <c r="AAC51" s="59"/>
      <c r="AAD51" s="59"/>
      <c r="AAE51" s="59"/>
      <c r="AAF51" s="59"/>
      <c r="AAG51" s="59"/>
      <c r="AAH51" s="59"/>
      <c r="AAI51" s="59"/>
      <c r="AAJ51" s="59"/>
      <c r="AAK51" s="59"/>
      <c r="AAL51" s="59"/>
      <c r="AAM51" s="59"/>
      <c r="AAN51" s="59"/>
      <c r="AAO51" s="59"/>
      <c r="AAP51" s="59"/>
      <c r="AAQ51" s="59"/>
      <c r="AAR51" s="59"/>
      <c r="AAS51" s="59"/>
      <c r="AAT51" s="59"/>
      <c r="AAU51" s="59"/>
      <c r="AAV51" s="59"/>
      <c r="AAW51" s="59"/>
      <c r="AAX51" s="59"/>
      <c r="AAY51" s="59"/>
      <c r="AAZ51" s="59"/>
      <c r="ABA51" s="59"/>
      <c r="ABB51" s="59"/>
      <c r="ABC51" s="59"/>
      <c r="ABD51" s="59"/>
      <c r="ABE51" s="59"/>
      <c r="ABF51" s="59"/>
      <c r="ABG51" s="59"/>
      <c r="ABH51" s="59"/>
      <c r="ABI51" s="59"/>
      <c r="ABJ51" s="59"/>
      <c r="ABK51" s="59"/>
      <c r="ABL51" s="59"/>
      <c r="ABM51" s="59"/>
      <c r="ABN51" s="59"/>
      <c r="ABO51" s="59"/>
      <c r="ABP51" s="59"/>
      <c r="ABQ51" s="59"/>
      <c r="ABR51" s="59"/>
      <c r="ABS51" s="59"/>
      <c r="ABT51" s="59"/>
      <c r="ABU51" s="59"/>
      <c r="ABV51" s="59"/>
      <c r="ABW51" s="59"/>
      <c r="ABX51" s="59"/>
      <c r="ABY51" s="59"/>
      <c r="ABZ51" s="59"/>
      <c r="ACA51" s="59"/>
      <c r="ACB51" s="59"/>
      <c r="ACC51" s="59"/>
      <c r="ACD51" s="59"/>
      <c r="ACE51" s="59"/>
      <c r="ACF51" s="59"/>
      <c r="ACG51" s="59"/>
      <c r="ACH51" s="59"/>
      <c r="ACI51" s="59"/>
      <c r="ACJ51" s="59"/>
      <c r="ACK51" s="59"/>
      <c r="ACL51" s="59"/>
      <c r="ACM51" s="59"/>
      <c r="ACN51" s="59"/>
      <c r="ACO51" s="59"/>
      <c r="ACP51" s="59"/>
      <c r="ACQ51" s="59"/>
      <c r="ACR51" s="59"/>
      <c r="ACS51" s="59"/>
      <c r="ACT51" s="59"/>
      <c r="ACU51" s="59"/>
      <c r="ACV51" s="59"/>
      <c r="ACW51" s="59"/>
      <c r="ACX51" s="59"/>
      <c r="ACY51" s="59"/>
      <c r="ACZ51" s="59"/>
      <c r="ADA51" s="59"/>
      <c r="ADB51" s="59"/>
      <c r="ADC51" s="59"/>
      <c r="ADD51" s="59"/>
      <c r="ADE51" s="59"/>
      <c r="ADF51" s="59"/>
      <c r="ADG51" s="59"/>
      <c r="ADH51" s="59"/>
      <c r="ADI51" s="59"/>
      <c r="ADJ51" s="59"/>
      <c r="ADK51" s="59"/>
      <c r="ADL51" s="59"/>
      <c r="ADM51" s="59"/>
      <c r="ADN51" s="59"/>
      <c r="ADO51" s="59"/>
      <c r="ADP51" s="59"/>
      <c r="ADQ51" s="59"/>
      <c r="ADR51" s="59"/>
      <c r="ADS51" s="59"/>
      <c r="ADT51" s="59"/>
      <c r="ADU51" s="59"/>
      <c r="ADV51" s="59"/>
      <c r="ADW51" s="59"/>
      <c r="ADX51" s="59"/>
      <c r="ADY51" s="59"/>
      <c r="ADZ51" s="59"/>
      <c r="AEA51" s="59"/>
      <c r="AEB51" s="59"/>
      <c r="AEC51" s="59"/>
      <c r="AED51" s="59"/>
      <c r="AEE51" s="59"/>
      <c r="AEF51" s="59"/>
      <c r="AEG51" s="59"/>
      <c r="AEH51" s="59"/>
      <c r="AEI51" s="59"/>
      <c r="AEJ51" s="59"/>
      <c r="AEK51" s="59"/>
      <c r="AEL51" s="59"/>
      <c r="AEM51" s="59"/>
      <c r="AEN51" s="59"/>
      <c r="AEO51" s="59"/>
      <c r="AEP51" s="59"/>
      <c r="AEQ51" s="59"/>
      <c r="AER51" s="59"/>
      <c r="AES51" s="59"/>
      <c r="AET51" s="59"/>
      <c r="AEU51" s="59"/>
      <c r="AEV51" s="59"/>
      <c r="AEW51" s="59"/>
      <c r="AEX51" s="59"/>
      <c r="AEY51" s="59"/>
      <c r="AEZ51" s="59"/>
      <c r="AFA51" s="59"/>
      <c r="AFB51" s="59"/>
      <c r="AFC51" s="59"/>
      <c r="AFD51" s="59"/>
      <c r="AFE51" s="59"/>
      <c r="AFF51" s="59"/>
      <c r="AFG51" s="59"/>
      <c r="AFH51" s="59"/>
      <c r="AFI51" s="59"/>
      <c r="AFJ51" s="59"/>
      <c r="AFK51" s="59"/>
      <c r="AFL51" s="59"/>
      <c r="AFM51" s="59"/>
      <c r="AFN51" s="59"/>
      <c r="AFO51" s="59"/>
      <c r="AFP51" s="59"/>
      <c r="AFQ51" s="59"/>
      <c r="AFR51" s="59"/>
      <c r="AFS51" s="59"/>
      <c r="AFT51" s="59"/>
      <c r="AFU51" s="59"/>
      <c r="AFV51" s="59"/>
      <c r="AFW51" s="59"/>
      <c r="AFX51" s="59"/>
      <c r="AFY51" s="59"/>
      <c r="AFZ51" s="59"/>
      <c r="AGA51" s="59"/>
      <c r="AGB51" s="59"/>
      <c r="AGC51" s="59"/>
      <c r="AGD51" s="59"/>
      <c r="AGE51" s="59"/>
      <c r="AGF51" s="59"/>
      <c r="AGG51" s="59"/>
      <c r="AGH51" s="59"/>
      <c r="AGI51" s="59"/>
      <c r="AGJ51" s="59"/>
      <c r="AGK51" s="59"/>
      <c r="AGL51" s="59"/>
      <c r="AGM51" s="59"/>
      <c r="AGN51" s="59"/>
      <c r="AGO51" s="59"/>
      <c r="AGP51" s="59"/>
      <c r="AGQ51" s="59"/>
      <c r="AGR51" s="59"/>
      <c r="AGS51" s="59"/>
      <c r="AGT51" s="59"/>
      <c r="AGU51" s="59"/>
      <c r="AGV51" s="59"/>
      <c r="AGW51" s="59"/>
      <c r="AGX51" s="59"/>
      <c r="AGY51" s="59"/>
      <c r="AGZ51" s="59"/>
      <c r="AHA51" s="59"/>
      <c r="AHB51" s="59"/>
      <c r="AHC51" s="59"/>
      <c r="AHD51" s="59"/>
      <c r="AHE51" s="59"/>
      <c r="AHF51" s="59"/>
      <c r="AHG51" s="59"/>
      <c r="AHH51" s="59"/>
      <c r="AHI51" s="59"/>
      <c r="AHJ51" s="59"/>
      <c r="AHK51" s="59"/>
      <c r="AHL51" s="59"/>
      <c r="AHM51" s="59"/>
      <c r="AHN51" s="59"/>
      <c r="AHO51" s="59"/>
      <c r="AHP51" s="59"/>
      <c r="AHQ51" s="59"/>
      <c r="AHR51" s="59"/>
      <c r="AHS51" s="59"/>
      <c r="AHT51" s="59"/>
      <c r="AHU51" s="59"/>
      <c r="AHV51" s="59"/>
      <c r="AHW51" s="59"/>
      <c r="AHX51" s="59"/>
      <c r="AHY51" s="59"/>
      <c r="AHZ51" s="59"/>
      <c r="AIA51" s="59"/>
      <c r="AIB51" s="59"/>
      <c r="AIC51" s="59"/>
      <c r="AID51" s="59"/>
      <c r="AIE51" s="59"/>
      <c r="AIF51" s="59"/>
      <c r="AIG51" s="59"/>
      <c r="AIH51" s="59"/>
      <c r="AII51" s="59"/>
      <c r="AIJ51" s="59"/>
      <c r="AIK51" s="59"/>
      <c r="AIL51" s="59"/>
      <c r="AIM51" s="59"/>
      <c r="AIN51" s="59"/>
      <c r="AIO51" s="59"/>
      <c r="AIP51" s="59"/>
      <c r="AIQ51" s="59"/>
      <c r="AIR51" s="59"/>
      <c r="AIS51" s="59"/>
      <c r="AIT51" s="59"/>
      <c r="AIU51" s="59"/>
      <c r="AIV51" s="59"/>
      <c r="AIW51" s="59"/>
      <c r="AIX51" s="59"/>
      <c r="AIY51" s="59"/>
      <c r="AIZ51" s="59"/>
      <c r="AJA51" s="59"/>
      <c r="AJB51" s="59"/>
      <c r="AJC51" s="59"/>
      <c r="AJD51" s="59"/>
      <c r="AJE51" s="59"/>
      <c r="AJF51" s="59"/>
      <c r="AJG51" s="59"/>
      <c r="AJH51" s="59"/>
      <c r="AJI51" s="59"/>
      <c r="AJJ51" s="59"/>
      <c r="AJK51" s="59"/>
      <c r="AJL51" s="59"/>
      <c r="AJM51" s="59"/>
      <c r="AJN51" s="59"/>
      <c r="AJO51" s="59"/>
      <c r="AJP51" s="59"/>
      <c r="AJQ51" s="59"/>
      <c r="AJR51" s="59"/>
      <c r="AJS51" s="59"/>
      <c r="AJT51" s="59"/>
      <c r="AJU51" s="59"/>
      <c r="AJV51" s="59"/>
      <c r="AJW51" s="59"/>
      <c r="AJX51" s="59"/>
      <c r="AJY51" s="59"/>
      <c r="AJZ51" s="59"/>
      <c r="AKA51" s="59"/>
      <c r="AKB51" s="59"/>
      <c r="AKC51" s="59"/>
      <c r="AKD51" s="59"/>
      <c r="AKE51" s="59"/>
      <c r="AKF51" s="59"/>
      <c r="AKG51" s="59"/>
      <c r="AKH51" s="59"/>
      <c r="AKI51" s="59"/>
      <c r="AKJ51" s="59"/>
      <c r="AKK51" s="59"/>
      <c r="AKL51" s="59"/>
      <c r="AKM51" s="59"/>
      <c r="AKN51" s="59"/>
      <c r="AKO51" s="59"/>
      <c r="AKP51" s="59"/>
      <c r="AKQ51" s="59"/>
      <c r="AKR51" s="59"/>
      <c r="AKS51" s="59"/>
      <c r="AKT51" s="59"/>
      <c r="AKU51" s="59"/>
      <c r="AKV51" s="59"/>
      <c r="AKW51" s="59"/>
      <c r="AKX51" s="59"/>
      <c r="AKY51" s="59"/>
      <c r="AKZ51" s="59"/>
      <c r="ALA51" s="59"/>
      <c r="ALB51" s="59"/>
      <c r="ALC51" s="59"/>
      <c r="ALD51" s="59"/>
      <c r="ALE51" s="59"/>
      <c r="ALF51" s="59"/>
      <c r="ALG51" s="59"/>
      <c r="ALH51" s="59"/>
      <c r="ALI51" s="59"/>
      <c r="ALJ51" s="59"/>
      <c r="ALK51" s="59"/>
      <c r="ALL51" s="59"/>
      <c r="ALM51" s="59"/>
      <c r="ALN51" s="59"/>
      <c r="ALO51" s="59"/>
      <c r="ALP51" s="59"/>
      <c r="ALQ51" s="59"/>
      <c r="ALR51" s="59"/>
      <c r="ALS51" s="59"/>
      <c r="ALT51" s="59"/>
      <c r="ALU51" s="59"/>
      <c r="ALV51" s="59"/>
      <c r="ALW51" s="59"/>
      <c r="ALX51" s="59"/>
      <c r="ALY51" s="59"/>
      <c r="ALZ51" s="59"/>
      <c r="AMA51" s="59"/>
      <c r="AMB51" s="55"/>
      <c r="AMC51" s="55"/>
      <c r="AMD51" s="55"/>
      <c r="AME51" s="55"/>
      <c r="AMF51" s="55"/>
      <c r="AMG51" s="55"/>
      <c r="AMH51" s="55"/>
      <c r="AMI51" s="55"/>
      <c r="AMJ51" s="55"/>
    </row>
    <row r="52" spans="1:1024" ht="14.25">
      <c r="A52" s="31"/>
      <c r="B52" s="31"/>
      <c r="C52" s="21"/>
      <c r="D52" s="31"/>
      <c r="E52" s="32"/>
      <c r="F52" s="62"/>
      <c r="G52" s="32"/>
      <c r="H52" s="33"/>
      <c r="I52" s="31"/>
      <c r="J52" s="25"/>
      <c r="K52" s="26"/>
      <c r="L52" s="27"/>
      <c r="M52" s="33"/>
      <c r="N52" s="33"/>
      <c r="O52" s="96"/>
      <c r="P52" s="32"/>
    </row>
    <row r="53" spans="1:1024" ht="14.25">
      <c r="A53" s="20" t="s">
        <v>167</v>
      </c>
      <c r="B53" s="59" t="s">
        <v>262</v>
      </c>
      <c r="C53" s="59" t="s">
        <v>263</v>
      </c>
      <c r="D53" s="20"/>
      <c r="E53" s="22"/>
      <c r="F53" s="23" t="s">
        <v>264</v>
      </c>
      <c r="G53" s="30" t="s">
        <v>265</v>
      </c>
      <c r="H53" s="24">
        <v>2</v>
      </c>
      <c r="I53" s="20" t="s">
        <v>128</v>
      </c>
      <c r="J53" s="26">
        <v>0.42</v>
      </c>
      <c r="K53" s="26">
        <f>SUM(J53*H53)</f>
        <v>0.84</v>
      </c>
      <c r="L53" s="27">
        <f>($L$3*H53)</f>
        <v>1000</v>
      </c>
      <c r="M53" s="33" t="s">
        <v>266</v>
      </c>
      <c r="N53" s="34">
        <v>42179</v>
      </c>
      <c r="O53" s="96">
        <v>42240</v>
      </c>
      <c r="P53" s="32" t="s">
        <v>267</v>
      </c>
    </row>
    <row r="54" spans="1:1024" ht="14.25">
      <c r="A54" s="31"/>
      <c r="B54" s="31"/>
      <c r="C54" s="62"/>
      <c r="D54" s="31"/>
      <c r="E54" s="32"/>
      <c r="F54" s="62"/>
      <c r="G54" s="32"/>
      <c r="H54" s="33"/>
      <c r="I54" s="31"/>
      <c r="J54" s="25"/>
      <c r="K54" s="26">
        <f>SUM(J54*H54)</f>
        <v>0</v>
      </c>
      <c r="L54" s="27"/>
      <c r="M54" s="33"/>
      <c r="N54" s="33"/>
      <c r="O54" s="96"/>
      <c r="P54" s="32"/>
    </row>
    <row r="55" spans="1:1024" ht="14.25">
      <c r="A55" s="31" t="s">
        <v>268</v>
      </c>
      <c r="B55" s="31" t="s">
        <v>269</v>
      </c>
      <c r="C55" s="62" t="s">
        <v>270</v>
      </c>
      <c r="D55" s="31"/>
      <c r="E55" s="32"/>
      <c r="F55" s="62" t="s">
        <v>271</v>
      </c>
      <c r="G55" s="32" t="s">
        <v>272</v>
      </c>
      <c r="H55" s="33">
        <v>1</v>
      </c>
      <c r="I55" s="31" t="s">
        <v>128</v>
      </c>
      <c r="J55" s="25">
        <v>0.76</v>
      </c>
      <c r="K55" s="26">
        <f>SUM(J55*H55)</f>
        <v>0.76</v>
      </c>
      <c r="L55" s="27">
        <f t="shared" ref="L55:L60" si="4">($L$3*H55)</f>
        <v>500</v>
      </c>
      <c r="M55" s="33" t="s">
        <v>273</v>
      </c>
      <c r="N55" s="34">
        <v>42272</v>
      </c>
      <c r="O55" s="96">
        <v>42276</v>
      </c>
      <c r="P55" s="32" t="s">
        <v>201</v>
      </c>
    </row>
    <row r="56" spans="1:1024" ht="28.5">
      <c r="A56" s="31" t="s">
        <v>268</v>
      </c>
      <c r="B56" s="31" t="s">
        <v>274</v>
      </c>
      <c r="C56" s="62" t="s">
        <v>275</v>
      </c>
      <c r="D56" s="31"/>
      <c r="E56" s="32"/>
      <c r="F56" s="62" t="s">
        <v>276</v>
      </c>
      <c r="G56" s="32"/>
      <c r="H56" s="33">
        <v>1</v>
      </c>
      <c r="I56" s="31" t="s">
        <v>277</v>
      </c>
      <c r="J56" s="25">
        <f>228/1500</f>
        <v>0.152</v>
      </c>
      <c r="K56" s="26">
        <f>SUM(J56*H56)</f>
        <v>0.152</v>
      </c>
      <c r="L56" s="27">
        <f t="shared" si="4"/>
        <v>500</v>
      </c>
      <c r="M56" s="33"/>
      <c r="N56" s="33"/>
      <c r="O56" s="96"/>
      <c r="P56" s="32" t="s">
        <v>278</v>
      </c>
    </row>
    <row r="57" spans="1:1024" ht="28.5">
      <c r="A57" s="31" t="s">
        <v>268</v>
      </c>
      <c r="B57" s="31" t="s">
        <v>279</v>
      </c>
      <c r="C57" s="36" t="s">
        <v>280</v>
      </c>
      <c r="D57" s="31"/>
      <c r="E57" s="32"/>
      <c r="F57" s="62" t="s">
        <v>271</v>
      </c>
      <c r="G57" s="32" t="s">
        <v>281</v>
      </c>
      <c r="H57" s="33">
        <v>1</v>
      </c>
      <c r="I57" s="31" t="s">
        <v>128</v>
      </c>
      <c r="J57" s="25">
        <f>36/1000</f>
        <v>3.5999999999999997E-2</v>
      </c>
      <c r="K57" s="26">
        <f>SUM(J57*H57)</f>
        <v>3.5999999999999997E-2</v>
      </c>
      <c r="L57" s="27">
        <f t="shared" si="4"/>
        <v>500</v>
      </c>
      <c r="M57" s="33" t="s">
        <v>282</v>
      </c>
      <c r="N57" s="34">
        <v>42284</v>
      </c>
      <c r="O57" s="96">
        <v>42293</v>
      </c>
      <c r="P57" s="32"/>
    </row>
    <row r="58" spans="1:1024" ht="28.5">
      <c r="A58" s="31"/>
      <c r="B58" s="31" t="s">
        <v>283</v>
      </c>
      <c r="C58" s="62" t="s">
        <v>284</v>
      </c>
      <c r="D58" s="31"/>
      <c r="E58" s="32"/>
      <c r="F58" s="62" t="s">
        <v>276</v>
      </c>
      <c r="G58" s="31"/>
      <c r="H58" s="33">
        <f>(1/225)/4</f>
        <v>1.1111111111111111E-3</v>
      </c>
      <c r="I58" s="31" t="s">
        <v>128</v>
      </c>
      <c r="J58" s="31"/>
      <c r="K58" s="31"/>
      <c r="L58" s="27">
        <f t="shared" si="4"/>
        <v>0.55555555555555558</v>
      </c>
      <c r="M58" s="33"/>
      <c r="N58" s="33"/>
      <c r="O58" s="96"/>
      <c r="P58" s="32" t="s">
        <v>278</v>
      </c>
    </row>
    <row r="59" spans="1:1024" ht="28.5">
      <c r="A59" s="31" t="s">
        <v>285</v>
      </c>
      <c r="B59" s="31" t="s">
        <v>286</v>
      </c>
      <c r="C59" s="62" t="s">
        <v>287</v>
      </c>
      <c r="D59" s="31"/>
      <c r="E59" s="32"/>
      <c r="F59" s="62" t="s">
        <v>288</v>
      </c>
      <c r="G59" s="32"/>
      <c r="H59" s="33">
        <v>1</v>
      </c>
      <c r="I59" s="31" t="s">
        <v>128</v>
      </c>
      <c r="J59" s="25">
        <v>0.22600000000000001</v>
      </c>
      <c r="K59" s="26">
        <f>SUM(J59*H59)</f>
        <v>0.22600000000000001</v>
      </c>
      <c r="L59" s="27">
        <f t="shared" si="4"/>
        <v>500</v>
      </c>
      <c r="M59" s="33" t="s">
        <v>289</v>
      </c>
      <c r="N59" s="34">
        <v>42284</v>
      </c>
      <c r="O59" s="96">
        <v>42290</v>
      </c>
      <c r="P59" s="32" t="s">
        <v>290</v>
      </c>
    </row>
    <row r="60" spans="1:1024" ht="28.5">
      <c r="A60" s="31" t="s">
        <v>285</v>
      </c>
      <c r="B60" s="31" t="s">
        <v>291</v>
      </c>
      <c r="C60" s="62" t="s">
        <v>292</v>
      </c>
      <c r="D60" s="31"/>
      <c r="E60" s="32"/>
      <c r="F60" s="62" t="s">
        <v>288</v>
      </c>
      <c r="G60" s="32"/>
      <c r="H60" s="33">
        <v>1</v>
      </c>
      <c r="I60" s="31" t="s">
        <v>128</v>
      </c>
      <c r="J60" s="25">
        <v>0.22600000000000001</v>
      </c>
      <c r="K60" s="26">
        <f>SUM(J60*H60)</f>
        <v>0.22600000000000001</v>
      </c>
      <c r="L60" s="27">
        <f t="shared" si="4"/>
        <v>500</v>
      </c>
      <c r="M60" s="33" t="s">
        <v>289</v>
      </c>
      <c r="N60" s="34">
        <v>42284</v>
      </c>
      <c r="O60" s="96">
        <v>42290</v>
      </c>
      <c r="P60" s="32" t="s">
        <v>290</v>
      </c>
    </row>
    <row r="61" spans="1:1024" s="136" customFormat="1" ht="14.25">
      <c r="A61" s="66" t="s">
        <v>293</v>
      </c>
      <c r="B61" s="136" t="s">
        <v>294</v>
      </c>
      <c r="C61" s="136" t="s">
        <v>295</v>
      </c>
      <c r="F61" s="115" t="s">
        <v>296</v>
      </c>
      <c r="G61" s="137"/>
      <c r="H61" s="137">
        <v>0.02</v>
      </c>
      <c r="I61" s="136" t="s">
        <v>128</v>
      </c>
      <c r="J61" s="138">
        <v>34.411000000000001</v>
      </c>
      <c r="K61" s="26">
        <f>SUM(J61*H61)</f>
        <v>0.68822000000000005</v>
      </c>
      <c r="L61" s="139"/>
      <c r="M61" s="139" t="s">
        <v>297</v>
      </c>
      <c r="N61" s="140"/>
      <c r="O61" s="141"/>
      <c r="P61" s="91" t="s">
        <v>298</v>
      </c>
    </row>
    <row r="62" spans="1:1024" s="150" customFormat="1" ht="28.5">
      <c r="A62" s="142" t="s">
        <v>285</v>
      </c>
      <c r="B62" s="142" t="s">
        <v>299</v>
      </c>
      <c r="C62" s="143" t="s">
        <v>300</v>
      </c>
      <c r="D62" s="144"/>
      <c r="E62" s="143"/>
      <c r="F62" s="144"/>
      <c r="G62" s="145"/>
      <c r="H62" s="145">
        <v>1</v>
      </c>
      <c r="I62" s="146" t="s">
        <v>128</v>
      </c>
      <c r="J62" s="147"/>
      <c r="K62" s="147"/>
      <c r="L62" s="148"/>
      <c r="M62" s="145"/>
      <c r="N62" s="145"/>
      <c r="O62" s="149"/>
      <c r="P62" s="144" t="s">
        <v>301</v>
      </c>
    </row>
    <row r="63" spans="1:1024" ht="14.25">
      <c r="A63" s="59" t="s">
        <v>302</v>
      </c>
      <c r="B63" s="5" t="s">
        <v>303</v>
      </c>
      <c r="C63" s="5" t="s">
        <v>304</v>
      </c>
      <c r="D63" s="5"/>
      <c r="E63" s="151"/>
      <c r="F63" s="5"/>
      <c r="G63" s="92"/>
      <c r="H63" s="92">
        <v>1</v>
      </c>
      <c r="I63" s="5" t="s">
        <v>128</v>
      </c>
      <c r="J63" s="44">
        <v>0.08</v>
      </c>
      <c r="K63" s="152">
        <f>SUM(J63*H63)</f>
        <v>0.08</v>
      </c>
      <c r="L63" s="27"/>
      <c r="M63" s="33" t="s">
        <v>305</v>
      </c>
      <c r="N63" s="34">
        <v>42283</v>
      </c>
      <c r="O63" s="96">
        <v>42286</v>
      </c>
      <c r="P63" s="32"/>
    </row>
    <row r="64" spans="1:1024" ht="14.25">
      <c r="A64" s="59"/>
      <c r="B64" s="5"/>
      <c r="C64" s="5"/>
      <c r="D64" s="5"/>
      <c r="E64" s="151"/>
      <c r="F64" s="5"/>
      <c r="G64" s="92"/>
      <c r="H64" s="92"/>
      <c r="I64" s="5"/>
      <c r="J64" s="44"/>
      <c r="K64" s="152"/>
      <c r="L64" s="153"/>
      <c r="M64" s="33"/>
      <c r="N64" s="33"/>
      <c r="O64" s="34"/>
      <c r="P64" s="32"/>
    </row>
    <row r="65" spans="1:16" ht="14.25">
      <c r="A65" s="31"/>
      <c r="B65" s="31"/>
      <c r="C65" s="62"/>
      <c r="D65" s="31"/>
      <c r="E65" s="32"/>
      <c r="F65" s="62"/>
      <c r="G65" s="32"/>
      <c r="H65" s="33"/>
      <c r="I65" s="31"/>
      <c r="J65" s="25"/>
      <c r="K65" s="154">
        <f>SUM(K4:K63)</f>
        <v>65.41906638868852</v>
      </c>
      <c r="L65" s="153"/>
      <c r="M65" s="33"/>
      <c r="N65" s="33"/>
      <c r="O65" s="34"/>
      <c r="P65" s="32"/>
    </row>
    <row r="66" spans="1:16" ht="14.25">
      <c r="A66" s="31"/>
      <c r="B66" s="31"/>
      <c r="C66" s="62"/>
      <c r="D66" s="31"/>
      <c r="E66" s="32"/>
      <c r="F66" s="62"/>
      <c r="G66" s="32"/>
      <c r="H66" s="33"/>
      <c r="I66" s="31"/>
      <c r="J66" s="25"/>
      <c r="K66" s="26">
        <f t="shared" ref="K66:K86" si="5">SUM(J66*H66)</f>
        <v>0</v>
      </c>
      <c r="L66" s="153"/>
      <c r="M66" s="33"/>
      <c r="N66" s="33"/>
      <c r="O66" s="34"/>
      <c r="P66" s="32"/>
    </row>
    <row r="67" spans="1:16" ht="14.25">
      <c r="A67" s="31"/>
      <c r="B67" s="31"/>
      <c r="C67" s="155" t="s">
        <v>306</v>
      </c>
      <c r="D67" s="31"/>
      <c r="E67" s="32"/>
      <c r="F67" s="62"/>
      <c r="G67" s="32"/>
      <c r="H67" s="33"/>
      <c r="I67" s="31"/>
      <c r="J67" s="31"/>
      <c r="K67" s="26">
        <f t="shared" si="5"/>
        <v>0</v>
      </c>
      <c r="L67" s="31"/>
      <c r="M67" s="33"/>
      <c r="N67" s="33"/>
      <c r="O67" s="34"/>
      <c r="P67" s="32"/>
    </row>
    <row r="68" spans="1:16" ht="14.25">
      <c r="A68" s="31"/>
      <c r="B68" s="31"/>
      <c r="C68" s="62"/>
      <c r="D68" s="31"/>
      <c r="E68" s="32"/>
      <c r="F68" s="62"/>
      <c r="G68" s="32"/>
      <c r="H68" s="33"/>
      <c r="I68" s="31"/>
      <c r="J68" s="31"/>
      <c r="K68" s="26">
        <f t="shared" si="5"/>
        <v>0</v>
      </c>
      <c r="L68" s="31"/>
      <c r="M68" s="33"/>
      <c r="N68" s="33"/>
      <c r="O68" s="34"/>
      <c r="P68" s="32"/>
    </row>
    <row r="69" spans="1:16" ht="30.75">
      <c r="A69" s="31"/>
      <c r="B69" s="31"/>
      <c r="C69" s="156" t="s">
        <v>307</v>
      </c>
      <c r="D69" s="31"/>
      <c r="E69" s="32"/>
      <c r="F69" s="62"/>
      <c r="G69" s="32"/>
      <c r="H69" s="33"/>
      <c r="I69" s="31"/>
      <c r="J69" s="31"/>
      <c r="K69" s="26">
        <f t="shared" si="5"/>
        <v>0</v>
      </c>
      <c r="L69" s="31"/>
      <c r="M69" s="33"/>
      <c r="N69" s="33"/>
      <c r="O69" s="34"/>
      <c r="P69" s="32"/>
    </row>
    <row r="70" spans="1:16" ht="14.25">
      <c r="K70" s="14">
        <f t="shared" si="5"/>
        <v>0</v>
      </c>
    </row>
    <row r="71" spans="1:16" ht="14.25">
      <c r="K71" s="14">
        <f t="shared" si="5"/>
        <v>0</v>
      </c>
    </row>
    <row r="72" spans="1:16" ht="14.25">
      <c r="K72" s="14">
        <f t="shared" si="5"/>
        <v>0</v>
      </c>
    </row>
    <row r="73" spans="1:16" ht="14.25">
      <c r="K73" s="14">
        <f t="shared" si="5"/>
        <v>0</v>
      </c>
    </row>
    <row r="74" spans="1:16" ht="14.25">
      <c r="K74" s="14">
        <f t="shared" si="5"/>
        <v>0</v>
      </c>
    </row>
    <row r="75" spans="1:16" ht="14.25">
      <c r="K75" s="14">
        <f t="shared" si="5"/>
        <v>0</v>
      </c>
    </row>
    <row r="76" spans="1:16" ht="14.25">
      <c r="K76" s="14">
        <f t="shared" si="5"/>
        <v>0</v>
      </c>
    </row>
    <row r="77" spans="1:16" ht="14.25">
      <c r="K77" s="14">
        <f t="shared" si="5"/>
        <v>0</v>
      </c>
    </row>
    <row r="78" spans="1:16" ht="14.25">
      <c r="K78" s="14">
        <f t="shared" si="5"/>
        <v>0</v>
      </c>
    </row>
    <row r="79" spans="1:16" ht="14.25">
      <c r="K79" s="14">
        <f t="shared" si="5"/>
        <v>0</v>
      </c>
    </row>
    <row r="80" spans="1:16" ht="14.25">
      <c r="K80" s="14">
        <f t="shared" si="5"/>
        <v>0</v>
      </c>
    </row>
    <row r="81" spans="11:11" ht="14.25">
      <c r="K81" s="14">
        <f t="shared" si="5"/>
        <v>0</v>
      </c>
    </row>
    <row r="82" spans="11:11" ht="14.25">
      <c r="K82" s="14">
        <f t="shared" si="5"/>
        <v>0</v>
      </c>
    </row>
    <row r="83" spans="11:11" ht="14.25">
      <c r="K83" s="14">
        <f t="shared" si="5"/>
        <v>0</v>
      </c>
    </row>
    <row r="84" spans="11:11" ht="14.25">
      <c r="K84" s="14">
        <f t="shared" si="5"/>
        <v>0</v>
      </c>
    </row>
    <row r="85" spans="11:11" ht="14.25">
      <c r="K85" s="14">
        <f t="shared" si="5"/>
        <v>0</v>
      </c>
    </row>
    <row r="86" spans="11:11" ht="14.25">
      <c r="K86" s="14">
        <f t="shared" si="5"/>
        <v>0</v>
      </c>
    </row>
  </sheetData>
  <mergeCells count="1">
    <mergeCell ref="A1:E1"/>
  </mergeCells>
  <pageMargins left="0.1" right="0.1" top="0.49374999999999997" bottom="0.49374999999999997" header="0.1" footer="0.1"/>
  <pageSetup paperSize="0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/>
  </sheetViews>
  <sheetFormatPr defaultRowHeight="14.25"/>
  <cols>
    <col min="1" max="2" width="10.625" customWidth="1"/>
    <col min="3" max="3" width="43.75" customWidth="1"/>
    <col min="4" max="6" width="15" customWidth="1"/>
    <col min="7" max="8" width="7" customWidth="1"/>
    <col min="9" max="9" width="5.625" customWidth="1"/>
    <col min="10" max="10" width="12.75" customWidth="1"/>
    <col min="11" max="13" width="10.625" customWidth="1"/>
  </cols>
  <sheetData>
    <row r="1" spans="1:13">
      <c r="A1" s="17" t="s">
        <v>108</v>
      </c>
      <c r="B1" s="17" t="s">
        <v>109</v>
      </c>
      <c r="C1" s="16" t="s">
        <v>110</v>
      </c>
      <c r="D1" s="16"/>
      <c r="E1" s="16"/>
      <c r="F1" s="17" t="s">
        <v>111</v>
      </c>
      <c r="G1" s="17"/>
      <c r="H1" s="17" t="s">
        <v>115</v>
      </c>
      <c r="I1" s="17" t="s">
        <v>116</v>
      </c>
      <c r="J1" s="17" t="s">
        <v>117</v>
      </c>
      <c r="K1" s="17" t="s">
        <v>118</v>
      </c>
      <c r="L1" s="17"/>
      <c r="M1" s="17"/>
    </row>
    <row r="2" spans="1:13">
      <c r="A2" s="17"/>
      <c r="B2" s="17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ht="15">
      <c r="A3" s="162"/>
      <c r="B3" s="163"/>
      <c r="C3" s="162" t="s">
        <v>308</v>
      </c>
      <c r="D3" s="163"/>
      <c r="E3" s="163"/>
      <c r="F3" s="163"/>
      <c r="G3" s="163"/>
      <c r="H3" s="163"/>
      <c r="I3" s="163"/>
      <c r="J3" s="163"/>
      <c r="K3" s="164"/>
    </row>
    <row r="4" spans="1:13">
      <c r="A4" s="20" t="s">
        <v>124</v>
      </c>
      <c r="B4" s="20" t="s">
        <v>125</v>
      </c>
      <c r="C4" s="21" t="s">
        <v>126</v>
      </c>
      <c r="D4" s="21"/>
      <c r="E4" s="21"/>
      <c r="F4" s="23" t="s">
        <v>127</v>
      </c>
      <c r="G4" s="23"/>
      <c r="H4" s="24">
        <v>1</v>
      </c>
      <c r="I4" s="20" t="s">
        <v>128</v>
      </c>
      <c r="J4" s="25">
        <v>4.01</v>
      </c>
      <c r="K4" s="26">
        <f>SUM(J4*H4)</f>
        <v>4.01</v>
      </c>
    </row>
    <row r="5" spans="1:13">
      <c r="A5" s="31" t="s">
        <v>188</v>
      </c>
      <c r="B5" s="115" t="s">
        <v>242</v>
      </c>
      <c r="C5" s="115" t="s">
        <v>243</v>
      </c>
      <c r="D5" s="31"/>
      <c r="E5" s="32"/>
      <c r="F5" s="5" t="s">
        <v>237</v>
      </c>
      <c r="G5" s="59"/>
      <c r="H5" s="92">
        <v>50</v>
      </c>
      <c r="I5" s="5" t="s">
        <v>76</v>
      </c>
      <c r="J5" s="14">
        <f>19.26/1829</f>
        <v>1.053034445051941E-2</v>
      </c>
      <c r="K5" s="26">
        <f>SUM(J5*H5)</f>
        <v>0.52651722252597055</v>
      </c>
    </row>
    <row r="6" spans="1:13">
      <c r="A6" s="31"/>
      <c r="B6" s="115"/>
      <c r="C6" s="115"/>
      <c r="D6" s="31"/>
      <c r="E6" s="32"/>
      <c r="F6" s="5"/>
      <c r="G6" s="59"/>
      <c r="H6" s="92"/>
      <c r="I6" s="5"/>
      <c r="J6" s="14"/>
      <c r="K6" s="26"/>
    </row>
    <row r="7" spans="1:13" ht="15">
      <c r="A7" s="162"/>
      <c r="B7" s="165"/>
      <c r="C7" s="162" t="s">
        <v>309</v>
      </c>
      <c r="D7" s="163"/>
      <c r="E7" s="163"/>
      <c r="F7" s="165"/>
      <c r="G7" s="165"/>
      <c r="H7" s="165"/>
      <c r="I7" s="165"/>
      <c r="J7" s="165"/>
      <c r="K7" s="165"/>
    </row>
    <row r="8" spans="1:13">
      <c r="A8" s="20" t="s">
        <v>124</v>
      </c>
      <c r="B8" s="20" t="s">
        <v>129</v>
      </c>
      <c r="C8" s="23" t="s">
        <v>130</v>
      </c>
      <c r="D8" s="23"/>
      <c r="E8" s="23"/>
      <c r="F8" s="23" t="s">
        <v>127</v>
      </c>
      <c r="G8" s="23"/>
      <c r="H8" s="33">
        <v>1</v>
      </c>
      <c r="I8" s="20" t="s">
        <v>128</v>
      </c>
      <c r="J8" s="25">
        <v>0.34</v>
      </c>
      <c r="K8" s="26">
        <f>SUM(J8*H8)</f>
        <v>0.34</v>
      </c>
    </row>
    <row r="9" spans="1:13">
      <c r="A9" s="31" t="s">
        <v>167</v>
      </c>
      <c r="B9" s="31" t="s">
        <v>13</v>
      </c>
      <c r="C9" s="62" t="s">
        <v>12</v>
      </c>
      <c r="D9" s="31"/>
      <c r="E9" s="32"/>
      <c r="F9" s="23" t="s">
        <v>168</v>
      </c>
      <c r="G9" s="32"/>
      <c r="H9" s="33">
        <v>1</v>
      </c>
      <c r="I9" s="31" t="s">
        <v>128</v>
      </c>
      <c r="J9" s="25">
        <v>4.99</v>
      </c>
      <c r="K9" s="26">
        <f>SUM(J9*H9)</f>
        <v>4.99</v>
      </c>
    </row>
    <row r="11" spans="1:13" ht="15">
      <c r="A11" s="166"/>
      <c r="B11" s="165"/>
      <c r="C11" s="166" t="s">
        <v>310</v>
      </c>
      <c r="D11" s="165"/>
      <c r="E11" s="165"/>
      <c r="F11" s="165"/>
      <c r="G11" s="165"/>
      <c r="H11" s="165"/>
      <c r="I11" s="165"/>
      <c r="J11" s="165"/>
      <c r="K11" s="165"/>
    </row>
    <row r="12" spans="1:13">
      <c r="A12" s="20" t="s">
        <v>124</v>
      </c>
      <c r="B12" s="20" t="s">
        <v>131</v>
      </c>
      <c r="C12" s="23" t="s">
        <v>132</v>
      </c>
      <c r="D12" s="31"/>
      <c r="E12" s="32"/>
      <c r="F12" s="23" t="s">
        <v>127</v>
      </c>
      <c r="G12" s="32"/>
      <c r="H12" s="33">
        <v>1</v>
      </c>
      <c r="I12" s="20" t="s">
        <v>128</v>
      </c>
      <c r="J12" s="25">
        <v>2.34</v>
      </c>
      <c r="K12" s="26">
        <f>SUM(J12*H12)</f>
        <v>2.34</v>
      </c>
    </row>
    <row r="13" spans="1:13">
      <c r="A13" s="81" t="s">
        <v>188</v>
      </c>
      <c r="B13" s="81" t="s">
        <v>27</v>
      </c>
      <c r="C13" s="82" t="s">
        <v>26</v>
      </c>
      <c r="D13" s="81"/>
      <c r="E13" s="83"/>
      <c r="F13" s="82" t="s">
        <v>199</v>
      </c>
      <c r="G13" s="83"/>
      <c r="H13" s="84">
        <v>1</v>
      </c>
      <c r="I13" s="81" t="s">
        <v>128</v>
      </c>
      <c r="J13" s="85">
        <v>1.7999999999999999E-2</v>
      </c>
      <c r="K13" s="14">
        <f>SUM(J13*H13)</f>
        <v>1.7999999999999999E-2</v>
      </c>
    </row>
    <row r="14" spans="1:13">
      <c r="A14" s="81" t="s">
        <v>188</v>
      </c>
      <c r="B14" s="5" t="s">
        <v>35</v>
      </c>
      <c r="C14" s="88" t="s">
        <v>208</v>
      </c>
      <c r="D14" s="81"/>
      <c r="E14" s="83"/>
      <c r="F14" s="82" t="s">
        <v>199</v>
      </c>
      <c r="G14" s="83"/>
      <c r="H14" s="84">
        <v>1</v>
      </c>
      <c r="I14" s="81" t="s">
        <v>128</v>
      </c>
      <c r="J14" s="85">
        <v>9.1999999999999998E-3</v>
      </c>
      <c r="K14" s="14">
        <f>SUM(J14*H14)</f>
        <v>9.1999999999999998E-3</v>
      </c>
    </row>
    <row r="16" spans="1:13" ht="15">
      <c r="A16" s="166"/>
      <c r="B16" s="165"/>
      <c r="C16" s="166" t="s">
        <v>311</v>
      </c>
      <c r="D16" s="165"/>
      <c r="E16" s="165"/>
      <c r="F16" s="165"/>
      <c r="G16" s="165"/>
      <c r="H16" s="165"/>
      <c r="I16" s="165"/>
      <c r="J16" s="165"/>
      <c r="K16" s="165"/>
    </row>
    <row r="17" spans="1:11">
      <c r="C17" t="s">
        <v>308</v>
      </c>
    </row>
    <row r="18" spans="1:11">
      <c r="C18" t="s">
        <v>309</v>
      </c>
    </row>
    <row r="19" spans="1:11">
      <c r="A19" s="20" t="s">
        <v>124</v>
      </c>
      <c r="B19" s="20" t="s">
        <v>11</v>
      </c>
      <c r="C19" s="23" t="s">
        <v>133</v>
      </c>
      <c r="D19" s="23"/>
      <c r="E19" s="23"/>
      <c r="F19" s="23" t="s">
        <v>127</v>
      </c>
      <c r="G19" s="23"/>
      <c r="H19" s="33">
        <v>1</v>
      </c>
      <c r="I19" s="20" t="s">
        <v>128</v>
      </c>
      <c r="J19" s="25">
        <v>0.02</v>
      </c>
      <c r="K19" s="26">
        <f t="shared" ref="K19:K25" si="0">SUM(J19*H19)</f>
        <v>0.02</v>
      </c>
    </row>
    <row r="20" spans="1:11">
      <c r="A20" s="20" t="s">
        <v>167</v>
      </c>
      <c r="B20" s="167" t="s">
        <v>262</v>
      </c>
      <c r="C20" s="59" t="s">
        <v>263</v>
      </c>
      <c r="D20" s="20"/>
      <c r="E20" s="22"/>
      <c r="F20" s="23" t="s">
        <v>264</v>
      </c>
      <c r="G20" s="30"/>
      <c r="H20" s="24">
        <v>2</v>
      </c>
      <c r="I20" s="20" t="s">
        <v>128</v>
      </c>
      <c r="J20" s="26">
        <v>0.42</v>
      </c>
      <c r="K20" s="26">
        <f t="shared" si="0"/>
        <v>0.84</v>
      </c>
    </row>
    <row r="21" spans="1:11">
      <c r="A21" s="81" t="s">
        <v>188</v>
      </c>
      <c r="B21" s="5" t="s">
        <v>45</v>
      </c>
      <c r="C21" s="88" t="s">
        <v>210</v>
      </c>
      <c r="D21" s="81"/>
      <c r="E21" s="83"/>
      <c r="F21" s="82" t="s">
        <v>199</v>
      </c>
      <c r="G21" s="83"/>
      <c r="H21" s="84">
        <v>1</v>
      </c>
      <c r="I21" s="81" t="s">
        <v>128</v>
      </c>
      <c r="J21" s="85">
        <v>3.2099999999999997E-2</v>
      </c>
      <c r="K21" s="14">
        <f t="shared" si="0"/>
        <v>3.2099999999999997E-2</v>
      </c>
    </row>
    <row r="22" spans="1:11">
      <c r="A22" s="81" t="s">
        <v>188</v>
      </c>
      <c r="B22" s="5" t="s">
        <v>47</v>
      </c>
      <c r="C22" s="88" t="s">
        <v>211</v>
      </c>
      <c r="D22" s="81"/>
      <c r="E22" s="83"/>
      <c r="F22" s="82" t="s">
        <v>199</v>
      </c>
      <c r="G22" s="83"/>
      <c r="H22" s="84">
        <v>3</v>
      </c>
      <c r="I22" s="81" t="s">
        <v>128</v>
      </c>
      <c r="J22" s="85">
        <v>1.52E-2</v>
      </c>
      <c r="K22" s="14">
        <f t="shared" si="0"/>
        <v>4.5600000000000002E-2</v>
      </c>
    </row>
    <row r="23" spans="1:11" ht="25.5">
      <c r="A23" s="81" t="s">
        <v>188</v>
      </c>
      <c r="B23" s="5" t="s">
        <v>49</v>
      </c>
      <c r="C23" s="88" t="s">
        <v>213</v>
      </c>
      <c r="D23" s="81"/>
      <c r="E23" s="83"/>
      <c r="F23" s="82" t="s">
        <v>199</v>
      </c>
      <c r="G23" s="83"/>
      <c r="H23" s="84">
        <v>1</v>
      </c>
      <c r="I23" s="81" t="s">
        <v>128</v>
      </c>
      <c r="J23" s="85">
        <v>0.05</v>
      </c>
      <c r="K23" s="14">
        <f t="shared" si="0"/>
        <v>0.05</v>
      </c>
    </row>
    <row r="24" spans="1:11" ht="25.5">
      <c r="A24" s="81" t="s">
        <v>188</v>
      </c>
      <c r="B24" s="5" t="s">
        <v>51</v>
      </c>
      <c r="C24" s="88" t="s">
        <v>214</v>
      </c>
      <c r="D24" s="81"/>
      <c r="E24" s="83"/>
      <c r="F24" s="82" t="s">
        <v>199</v>
      </c>
      <c r="G24" s="83"/>
      <c r="H24" s="84">
        <v>1</v>
      </c>
      <c r="I24" s="81" t="s">
        <v>128</v>
      </c>
      <c r="J24" s="85">
        <v>0.06</v>
      </c>
      <c r="K24" s="14">
        <f t="shared" si="0"/>
        <v>0.06</v>
      </c>
    </row>
    <row r="25" spans="1:11">
      <c r="A25" s="81" t="s">
        <v>188</v>
      </c>
      <c r="B25" s="5" t="s">
        <v>41</v>
      </c>
      <c r="C25" s="88" t="s">
        <v>209</v>
      </c>
      <c r="D25" s="81"/>
      <c r="E25" s="83"/>
      <c r="F25" s="82" t="s">
        <v>199</v>
      </c>
      <c r="G25" s="83"/>
      <c r="H25" s="84">
        <v>2</v>
      </c>
      <c r="I25" s="81" t="s">
        <v>128</v>
      </c>
      <c r="J25" s="85">
        <v>4.5999999999999999E-3</v>
      </c>
      <c r="K25" s="14">
        <f t="shared" si="0"/>
        <v>9.1999999999999998E-3</v>
      </c>
    </row>
    <row r="27" spans="1:11" ht="15">
      <c r="A27" s="166"/>
      <c r="B27" s="165"/>
      <c r="C27" s="166" t="s">
        <v>312</v>
      </c>
      <c r="D27" s="165"/>
      <c r="E27" s="165"/>
      <c r="F27" s="165"/>
      <c r="G27" s="165"/>
      <c r="H27" s="165"/>
      <c r="I27" s="165"/>
      <c r="J27" s="165"/>
      <c r="K27" s="165"/>
    </row>
    <row r="28" spans="1:11">
      <c r="A28" s="67" t="s">
        <v>137</v>
      </c>
      <c r="B28" s="20" t="s">
        <v>193</v>
      </c>
      <c r="C28" s="23" t="s">
        <v>194</v>
      </c>
      <c r="D28" s="37"/>
      <c r="E28" s="80"/>
      <c r="F28" s="23" t="s">
        <v>195</v>
      </c>
      <c r="G28" s="22" t="s">
        <v>196</v>
      </c>
      <c r="H28" s="24">
        <v>1</v>
      </c>
      <c r="I28" s="20" t="s">
        <v>128</v>
      </c>
      <c r="J28" s="26">
        <v>7.5</v>
      </c>
      <c r="K28" s="26">
        <f>SUM(J28*H28)</f>
        <v>7.5</v>
      </c>
    </row>
    <row r="29" spans="1:11" ht="25.5">
      <c r="A29" s="67" t="s">
        <v>137</v>
      </c>
      <c r="B29" s="67" t="s">
        <v>172</v>
      </c>
      <c r="C29" s="68" t="s">
        <v>173</v>
      </c>
      <c r="D29" s="67"/>
      <c r="E29" s="69"/>
      <c r="F29" s="23" t="s">
        <v>174</v>
      </c>
      <c r="G29" s="69" t="s">
        <v>175</v>
      </c>
      <c r="H29" s="70">
        <v>45</v>
      </c>
      <c r="I29" s="67" t="s">
        <v>76</v>
      </c>
      <c r="J29" s="71">
        <f>(17.92/1219.2)</f>
        <v>1.4698162729658794E-2</v>
      </c>
      <c r="K29" s="26">
        <f>SUM(J29*H29)</f>
        <v>0.66141732283464572</v>
      </c>
    </row>
    <row r="30" spans="1:11" ht="25.5">
      <c r="A30" s="67" t="s">
        <v>137</v>
      </c>
      <c r="B30" s="67" t="s">
        <v>178</v>
      </c>
      <c r="C30" s="68" t="s">
        <v>179</v>
      </c>
      <c r="D30" s="67"/>
      <c r="E30" s="69"/>
      <c r="F30" s="23" t="s">
        <v>174</v>
      </c>
      <c r="G30" s="69" t="s">
        <v>180</v>
      </c>
      <c r="H30" s="70">
        <v>35</v>
      </c>
      <c r="I30" s="67" t="s">
        <v>76</v>
      </c>
      <c r="J30" s="71">
        <f>(32.48/1219.2)</f>
        <v>2.6640419947506558E-2</v>
      </c>
      <c r="K30" s="26">
        <f>SUM(J30*H30)</f>
        <v>0.93241469816272948</v>
      </c>
    </row>
    <row r="31" spans="1:11">
      <c r="A31" s="20" t="s">
        <v>137</v>
      </c>
      <c r="B31" s="20" t="s">
        <v>148</v>
      </c>
      <c r="C31" s="23" t="s">
        <v>149</v>
      </c>
      <c r="D31" s="20" t="s">
        <v>140</v>
      </c>
      <c r="E31" s="46" t="s">
        <v>150</v>
      </c>
      <c r="F31" s="23" t="s">
        <v>151</v>
      </c>
      <c r="G31" s="22" t="s">
        <v>152</v>
      </c>
      <c r="H31" s="24">
        <v>4</v>
      </c>
      <c r="I31" s="20" t="s">
        <v>128</v>
      </c>
      <c r="J31" s="47">
        <v>8.1089999999999995E-2</v>
      </c>
      <c r="K31" s="26">
        <f>SUM(J31*H31)</f>
        <v>0.32435999999999998</v>
      </c>
    </row>
    <row r="33" spans="1:11" ht="15">
      <c r="A33" s="166"/>
      <c r="B33" s="165"/>
      <c r="C33" s="166" t="s">
        <v>313</v>
      </c>
      <c r="D33" s="165"/>
      <c r="E33" s="165"/>
      <c r="F33" s="165"/>
      <c r="G33" s="165"/>
      <c r="H33" s="165"/>
      <c r="I33" s="165"/>
      <c r="J33" s="165"/>
      <c r="K33" s="165"/>
    </row>
    <row r="34" spans="1:11">
      <c r="A34" s="20" t="s">
        <v>124</v>
      </c>
      <c r="B34" s="35" t="s">
        <v>61</v>
      </c>
      <c r="C34" s="36" t="s">
        <v>60</v>
      </c>
      <c r="D34" s="31"/>
      <c r="E34" s="32"/>
      <c r="F34" s="23" t="s">
        <v>127</v>
      </c>
      <c r="G34" s="32"/>
      <c r="H34" s="33">
        <v>1</v>
      </c>
      <c r="I34" s="20" t="s">
        <v>128</v>
      </c>
      <c r="J34" s="25">
        <v>1.1200000000000001</v>
      </c>
      <c r="K34" s="26">
        <f>SUM(J34*H34)</f>
        <v>1.1200000000000001</v>
      </c>
    </row>
    <row r="35" spans="1:11" ht="25.5">
      <c r="A35" s="20" t="s">
        <v>137</v>
      </c>
      <c r="B35" s="20" t="s">
        <v>161</v>
      </c>
      <c r="C35" s="23" t="s">
        <v>162</v>
      </c>
      <c r="D35" s="20"/>
      <c r="E35" s="22"/>
      <c r="F35" s="23" t="s">
        <v>163</v>
      </c>
      <c r="G35" s="22" t="s">
        <v>164</v>
      </c>
      <c r="H35" s="24">
        <v>1</v>
      </c>
      <c r="I35" s="20" t="s">
        <v>128</v>
      </c>
      <c r="J35" s="26">
        <v>1.45</v>
      </c>
      <c r="K35" s="26">
        <f>SUM(J35*H35)</f>
        <v>1.45</v>
      </c>
    </row>
    <row r="36" spans="1:11">
      <c r="A36" s="81" t="s">
        <v>188</v>
      </c>
      <c r="B36" s="5" t="s">
        <v>54</v>
      </c>
      <c r="C36" s="88" t="s">
        <v>215</v>
      </c>
      <c r="D36" s="81"/>
      <c r="E36" s="83"/>
      <c r="F36" s="82" t="s">
        <v>314</v>
      </c>
      <c r="G36" s="83"/>
      <c r="H36" s="84">
        <v>4</v>
      </c>
      <c r="I36" s="81" t="s">
        <v>128</v>
      </c>
      <c r="J36" s="85">
        <v>3.5999999999999997E-2</v>
      </c>
      <c r="K36" s="14">
        <f>SUM(J36*H36)</f>
        <v>0.14399999999999999</v>
      </c>
    </row>
    <row r="37" spans="1:11">
      <c r="A37" s="81" t="s">
        <v>188</v>
      </c>
      <c r="B37" s="5" t="s">
        <v>29</v>
      </c>
      <c r="C37" s="88" t="s">
        <v>206</v>
      </c>
      <c r="D37" s="81"/>
      <c r="E37" s="83"/>
      <c r="F37" s="82" t="s">
        <v>199</v>
      </c>
      <c r="G37" s="83"/>
      <c r="H37" s="84">
        <v>4</v>
      </c>
      <c r="I37" s="81" t="s">
        <v>128</v>
      </c>
      <c r="J37" s="85">
        <v>1.6E-2</v>
      </c>
      <c r="K37" s="14">
        <f>SUM(J37*H37)</f>
        <v>6.4000000000000001E-2</v>
      </c>
    </row>
    <row r="38" spans="1:11">
      <c r="A38" s="20" t="s">
        <v>137</v>
      </c>
      <c r="B38" s="20" t="s">
        <v>145</v>
      </c>
      <c r="C38" s="23" t="s">
        <v>146</v>
      </c>
      <c r="D38" s="20" t="s">
        <v>140</v>
      </c>
      <c r="E38" s="22"/>
      <c r="F38" s="23" t="s">
        <v>141</v>
      </c>
      <c r="G38" s="22" t="s">
        <v>147</v>
      </c>
      <c r="H38" s="24">
        <v>2</v>
      </c>
      <c r="I38" s="20" t="s">
        <v>128</v>
      </c>
      <c r="J38" s="26">
        <v>0.13</v>
      </c>
      <c r="K38" s="26">
        <f>SUM(J38*H38)</f>
        <v>0.26</v>
      </c>
    </row>
    <row r="40" spans="1:11" ht="15">
      <c r="A40" s="166"/>
      <c r="B40" s="165"/>
      <c r="C40" s="166" t="s">
        <v>315</v>
      </c>
      <c r="D40" s="165"/>
      <c r="E40" s="165"/>
      <c r="F40" s="165"/>
      <c r="G40" s="165"/>
      <c r="H40" s="165"/>
      <c r="I40" s="165"/>
      <c r="J40" s="165"/>
      <c r="K40" s="165"/>
    </row>
    <row r="41" spans="1:11" ht="25.5">
      <c r="A41" s="72" t="s">
        <v>188</v>
      </c>
      <c r="B41" s="72" t="s">
        <v>189</v>
      </c>
      <c r="C41" s="78" t="s">
        <v>190</v>
      </c>
      <c r="D41" s="72"/>
      <c r="E41" s="30"/>
      <c r="F41" s="78" t="s">
        <v>191</v>
      </c>
      <c r="G41" s="72" t="s">
        <v>189</v>
      </c>
      <c r="H41" s="28">
        <v>1</v>
      </c>
      <c r="I41" s="72" t="s">
        <v>128</v>
      </c>
      <c r="J41" s="79">
        <v>23</v>
      </c>
      <c r="K41" s="26">
        <f t="shared" ref="K41:K46" si="1">SUM(J41*H41)</f>
        <v>23</v>
      </c>
    </row>
    <row r="42" spans="1:11">
      <c r="A42" s="20" t="s">
        <v>137</v>
      </c>
      <c r="B42" s="20" t="s">
        <v>145</v>
      </c>
      <c r="C42" s="23" t="s">
        <v>146</v>
      </c>
      <c r="D42" s="20" t="s">
        <v>140</v>
      </c>
      <c r="E42" s="22"/>
      <c r="F42" s="23" t="s">
        <v>141</v>
      </c>
      <c r="G42" s="22" t="s">
        <v>147</v>
      </c>
      <c r="H42" s="24">
        <v>5</v>
      </c>
      <c r="I42" s="20" t="s">
        <v>128</v>
      </c>
      <c r="J42" s="26">
        <v>0.13</v>
      </c>
      <c r="K42" s="26">
        <f t="shared" si="1"/>
        <v>0.65</v>
      </c>
    </row>
    <row r="43" spans="1:11">
      <c r="A43" s="5" t="s">
        <v>137</v>
      </c>
      <c r="B43" s="11" t="s">
        <v>247</v>
      </c>
      <c r="C43" s="10" t="s">
        <v>248</v>
      </c>
      <c r="D43" s="11"/>
      <c r="E43" s="116" t="s">
        <v>249</v>
      </c>
      <c r="F43" s="11" t="s">
        <v>78</v>
      </c>
      <c r="G43" s="117" t="s">
        <v>250</v>
      </c>
      <c r="H43" s="8">
        <v>1</v>
      </c>
      <c r="I43" s="11" t="s">
        <v>128</v>
      </c>
      <c r="J43" s="118">
        <v>0.09</v>
      </c>
      <c r="K43" s="26">
        <f t="shared" si="1"/>
        <v>0.09</v>
      </c>
    </row>
    <row r="44" spans="1:11">
      <c r="A44" s="10" t="s">
        <v>137</v>
      </c>
      <c r="B44" s="10" t="s">
        <v>253</v>
      </c>
      <c r="C44" s="10" t="s">
        <v>254</v>
      </c>
      <c r="D44" s="10"/>
      <c r="E44" s="10"/>
      <c r="F44" s="10" t="s">
        <v>157</v>
      </c>
      <c r="G44" s="10" t="s">
        <v>255</v>
      </c>
      <c r="H44" s="10">
        <v>200</v>
      </c>
      <c r="I44" s="10" t="s">
        <v>76</v>
      </c>
      <c r="J44" s="126">
        <f>((118.4/100)/12)/25.4</f>
        <v>3.8845144356955386E-3</v>
      </c>
      <c r="K44" s="26">
        <f t="shared" si="1"/>
        <v>0.77690288713910771</v>
      </c>
    </row>
    <row r="45" spans="1:11">
      <c r="A45" s="120" t="s">
        <v>188</v>
      </c>
      <c r="B45" s="120" t="s">
        <v>257</v>
      </c>
      <c r="C45" s="120" t="s">
        <v>258</v>
      </c>
      <c r="D45" s="120"/>
      <c r="E45" s="130" t="s">
        <v>259</v>
      </c>
      <c r="F45" s="131" t="s">
        <v>199</v>
      </c>
      <c r="G45" s="122" t="s">
        <v>260</v>
      </c>
      <c r="H45" s="122">
        <v>1</v>
      </c>
      <c r="I45" s="120" t="s">
        <v>128</v>
      </c>
      <c r="J45" s="132">
        <f>1.95/100</f>
        <v>1.95E-2</v>
      </c>
      <c r="K45" s="26">
        <f t="shared" si="1"/>
        <v>1.95E-2</v>
      </c>
    </row>
    <row r="46" spans="1:11">
      <c r="A46" s="31" t="s">
        <v>229</v>
      </c>
      <c r="B46" s="113" t="s">
        <v>235</v>
      </c>
      <c r="C46" s="7" t="s">
        <v>236</v>
      </c>
      <c r="D46" s="31"/>
      <c r="E46" s="32"/>
      <c r="F46" s="113" t="s">
        <v>237</v>
      </c>
      <c r="G46" s="87" t="s">
        <v>238</v>
      </c>
      <c r="H46" s="87">
        <v>0.5</v>
      </c>
      <c r="I46" s="59" t="s">
        <v>239</v>
      </c>
      <c r="J46" s="114">
        <f>41.74/628</f>
        <v>6.6464968152866247E-2</v>
      </c>
      <c r="K46" s="26">
        <f t="shared" si="1"/>
        <v>3.3232484076433123E-2</v>
      </c>
    </row>
    <row r="48" spans="1:11" ht="15">
      <c r="A48" s="166"/>
      <c r="B48" s="165"/>
      <c r="C48" s="166" t="s">
        <v>316</v>
      </c>
      <c r="D48" s="165"/>
      <c r="E48" s="165"/>
      <c r="F48" s="165"/>
      <c r="G48" s="165"/>
      <c r="H48" s="165"/>
      <c r="I48" s="165"/>
      <c r="J48" s="165"/>
      <c r="K48" s="165"/>
    </row>
    <row r="49" spans="1:11">
      <c r="A49" s="72" t="s">
        <v>137</v>
      </c>
      <c r="B49" s="73" t="s">
        <v>183</v>
      </c>
      <c r="C49" s="74" t="s">
        <v>184</v>
      </c>
      <c r="D49" s="75"/>
      <c r="E49" s="76"/>
      <c r="F49" s="74" t="s">
        <v>185</v>
      </c>
      <c r="G49" s="76"/>
      <c r="H49" s="77">
        <v>1</v>
      </c>
      <c r="I49" s="75" t="s">
        <v>128</v>
      </c>
      <c r="J49" s="26">
        <v>6.54</v>
      </c>
      <c r="K49" s="60">
        <f>H49*J49</f>
        <v>6.54</v>
      </c>
    </row>
    <row r="50" spans="1:11">
      <c r="A50" s="20" t="s">
        <v>137</v>
      </c>
      <c r="B50" s="20" t="s">
        <v>148</v>
      </c>
      <c r="C50" s="23" t="s">
        <v>149</v>
      </c>
      <c r="D50" s="20" t="s">
        <v>140</v>
      </c>
      <c r="E50" s="46" t="s">
        <v>317</v>
      </c>
      <c r="F50" s="23" t="s">
        <v>151</v>
      </c>
      <c r="G50" s="22" t="s">
        <v>152</v>
      </c>
      <c r="H50" s="24">
        <v>2</v>
      </c>
      <c r="I50" s="20" t="s">
        <v>128</v>
      </c>
      <c r="J50" s="47">
        <v>3.5999999999999997E-2</v>
      </c>
      <c r="K50" s="26">
        <f>SUM(J50*H50)</f>
        <v>7.1999999999999995E-2</v>
      </c>
    </row>
    <row r="52" spans="1:11" ht="15">
      <c r="A52" s="166"/>
      <c r="B52" s="165"/>
      <c r="C52" s="166" t="s">
        <v>318</v>
      </c>
      <c r="D52" s="165"/>
      <c r="E52" s="165"/>
      <c r="F52" s="165"/>
      <c r="G52" s="165"/>
      <c r="H52" s="165"/>
      <c r="I52" s="165"/>
      <c r="J52" s="165"/>
      <c r="K52" s="165"/>
    </row>
    <row r="53" spans="1:11">
      <c r="A53" s="20" t="s">
        <v>124</v>
      </c>
      <c r="B53" s="20" t="s">
        <v>134</v>
      </c>
      <c r="C53" s="23" t="s">
        <v>135</v>
      </c>
      <c r="D53" s="31"/>
      <c r="E53" s="32"/>
      <c r="F53" s="23" t="s">
        <v>127</v>
      </c>
      <c r="G53" s="32"/>
      <c r="H53" s="33">
        <v>1</v>
      </c>
      <c r="I53" s="20" t="s">
        <v>128</v>
      </c>
      <c r="J53" s="25">
        <v>2.88</v>
      </c>
      <c r="K53" s="26">
        <f>SUM(J53*H53)</f>
        <v>2.88</v>
      </c>
    </row>
    <row r="54" spans="1:11">
      <c r="A54" s="81" t="s">
        <v>188</v>
      </c>
      <c r="B54" s="5" t="s">
        <v>54</v>
      </c>
      <c r="C54" s="88" t="s">
        <v>215</v>
      </c>
      <c r="D54" s="81"/>
      <c r="E54" s="83"/>
      <c r="F54" s="82" t="s">
        <v>199</v>
      </c>
      <c r="G54" s="83"/>
      <c r="H54" s="84">
        <v>2</v>
      </c>
      <c r="I54" s="81" t="s">
        <v>128</v>
      </c>
      <c r="J54" s="85">
        <v>3.5999999999999997E-2</v>
      </c>
      <c r="K54" s="14">
        <f>SUM(J54*H54)</f>
        <v>7.1999999999999995E-2</v>
      </c>
    </row>
    <row r="55" spans="1:11" ht="25.5">
      <c r="A55" s="31" t="s">
        <v>188</v>
      </c>
      <c r="B55" s="20" t="s">
        <v>71</v>
      </c>
      <c r="C55" s="23" t="s">
        <v>219</v>
      </c>
      <c r="D55" s="31"/>
      <c r="E55" s="32"/>
      <c r="F55" s="62" t="s">
        <v>199</v>
      </c>
      <c r="G55" s="32"/>
      <c r="H55" s="33">
        <v>1</v>
      </c>
      <c r="I55" s="31" t="s">
        <v>128</v>
      </c>
      <c r="J55" s="25">
        <v>8.8800000000000004E-2</v>
      </c>
      <c r="K55" s="26">
        <f>SUM(J55*H55)</f>
        <v>8.8800000000000004E-2</v>
      </c>
    </row>
    <row r="57" spans="1:11" ht="15">
      <c r="A57" s="166"/>
      <c r="B57" s="165"/>
      <c r="C57" s="166" t="s">
        <v>319</v>
      </c>
      <c r="D57" s="165"/>
      <c r="E57" s="165"/>
      <c r="F57" s="165"/>
      <c r="G57" s="165"/>
      <c r="H57" s="165"/>
      <c r="I57" s="165"/>
      <c r="J57" s="165"/>
      <c r="K57" s="165"/>
    </row>
    <row r="58" spans="1:11">
      <c r="C58" t="s">
        <v>311</v>
      </c>
    </row>
    <row r="59" spans="1:11">
      <c r="C59" t="s">
        <v>310</v>
      </c>
    </row>
    <row r="60" spans="1:11">
      <c r="C60" t="s">
        <v>312</v>
      </c>
    </row>
    <row r="61" spans="1:11">
      <c r="C61" t="s">
        <v>320</v>
      </c>
    </row>
    <row r="62" spans="1:11">
      <c r="C62" t="s">
        <v>315</v>
      </c>
    </row>
    <row r="63" spans="1:11">
      <c r="C63" t="s">
        <v>316</v>
      </c>
    </row>
    <row r="64" spans="1:11">
      <c r="C64" t="s">
        <v>321</v>
      </c>
    </row>
    <row r="65" spans="1:11">
      <c r="A65" s="37" t="s">
        <v>137</v>
      </c>
      <c r="B65" s="38" t="s">
        <v>138</v>
      </c>
      <c r="C65" s="39" t="s">
        <v>139</v>
      </c>
      <c r="D65" s="39" t="s">
        <v>140</v>
      </c>
      <c r="E65" s="40"/>
      <c r="F65" s="41" t="s">
        <v>141</v>
      </c>
      <c r="G65" s="42" t="s">
        <v>142</v>
      </c>
      <c r="H65" s="43">
        <v>1</v>
      </c>
      <c r="I65" s="37" t="s">
        <v>128</v>
      </c>
      <c r="J65" s="44">
        <v>0.52600000000000002</v>
      </c>
      <c r="K65" s="26">
        <f t="shared" ref="K65:K72" si="2">SUM(J65*H65)</f>
        <v>0.52600000000000002</v>
      </c>
    </row>
    <row r="66" spans="1:11">
      <c r="A66" s="81" t="s">
        <v>188</v>
      </c>
      <c r="B66" s="5" t="s">
        <v>29</v>
      </c>
      <c r="C66" s="88" t="s">
        <v>206</v>
      </c>
      <c r="D66" s="81"/>
      <c r="E66" s="83"/>
      <c r="F66" s="82" t="s">
        <v>199</v>
      </c>
      <c r="G66" s="83"/>
      <c r="H66" s="84">
        <v>5</v>
      </c>
      <c r="I66" s="81" t="s">
        <v>128</v>
      </c>
      <c r="J66" s="85">
        <v>1.6E-2</v>
      </c>
      <c r="K66" s="14">
        <f t="shared" si="2"/>
        <v>0.08</v>
      </c>
    </row>
    <row r="67" spans="1:11">
      <c r="A67" s="81" t="s">
        <v>188</v>
      </c>
      <c r="B67" s="5" t="s">
        <v>33</v>
      </c>
      <c r="C67" s="88" t="s">
        <v>207</v>
      </c>
      <c r="D67" s="81"/>
      <c r="E67" s="83"/>
      <c r="F67" s="82" t="s">
        <v>199</v>
      </c>
      <c r="G67" s="83"/>
      <c r="H67" s="84">
        <v>5</v>
      </c>
      <c r="I67" s="81" t="s">
        <v>128</v>
      </c>
      <c r="J67" s="85">
        <v>1.6E-2</v>
      </c>
      <c r="K67" s="14">
        <f t="shared" si="2"/>
        <v>0.08</v>
      </c>
    </row>
    <row r="68" spans="1:11">
      <c r="A68" s="81" t="s">
        <v>188</v>
      </c>
      <c r="B68" s="81" t="s">
        <v>43</v>
      </c>
      <c r="C68" s="82" t="s">
        <v>42</v>
      </c>
      <c r="D68" s="81"/>
      <c r="E68" s="83"/>
      <c r="F68" s="82" t="s">
        <v>199</v>
      </c>
      <c r="G68" s="83"/>
      <c r="H68" s="84">
        <v>2</v>
      </c>
      <c r="I68" s="81" t="s">
        <v>128</v>
      </c>
      <c r="J68" s="85">
        <v>2.7000000000000001E-3</v>
      </c>
      <c r="K68" s="14">
        <f t="shared" si="2"/>
        <v>5.4000000000000003E-3</v>
      </c>
    </row>
    <row r="69" spans="1:11">
      <c r="A69" s="81" t="s">
        <v>188</v>
      </c>
      <c r="B69" s="5" t="s">
        <v>57</v>
      </c>
      <c r="C69" s="88" t="s">
        <v>217</v>
      </c>
      <c r="D69" s="81"/>
      <c r="E69" s="83"/>
      <c r="F69" s="82" t="s">
        <v>199</v>
      </c>
      <c r="G69" s="83"/>
      <c r="H69" s="84">
        <v>2</v>
      </c>
      <c r="I69" s="81" t="s">
        <v>128</v>
      </c>
      <c r="J69" s="85">
        <v>0.1376</v>
      </c>
      <c r="K69" s="14">
        <f t="shared" si="2"/>
        <v>0.2752</v>
      </c>
    </row>
    <row r="70" spans="1:11">
      <c r="A70" s="31" t="s">
        <v>188</v>
      </c>
      <c r="B70" s="20" t="s">
        <v>221</v>
      </c>
      <c r="C70" s="23" t="s">
        <v>222</v>
      </c>
      <c r="D70" s="31"/>
      <c r="E70" s="32"/>
      <c r="F70" s="62" t="s">
        <v>199</v>
      </c>
      <c r="G70" s="32"/>
      <c r="H70" s="33">
        <v>1</v>
      </c>
      <c r="I70" s="31" t="s">
        <v>128</v>
      </c>
      <c r="J70" s="25">
        <v>2.82E-3</v>
      </c>
      <c r="K70" s="26">
        <f t="shared" si="2"/>
        <v>2.82E-3</v>
      </c>
    </row>
    <row r="71" spans="1:11" ht="28.5">
      <c r="A71" s="31" t="s">
        <v>268</v>
      </c>
      <c r="B71" s="31" t="s">
        <v>322</v>
      </c>
      <c r="C71" s="36" t="s">
        <v>323</v>
      </c>
      <c r="D71" s="31"/>
      <c r="E71" s="32"/>
      <c r="F71" s="62" t="s">
        <v>324</v>
      </c>
      <c r="G71" s="32" t="s">
        <v>325</v>
      </c>
      <c r="H71" s="33">
        <v>1</v>
      </c>
      <c r="I71" s="31" t="s">
        <v>128</v>
      </c>
      <c r="J71" s="25">
        <v>0.03</v>
      </c>
      <c r="K71" s="26">
        <f t="shared" si="2"/>
        <v>0.03</v>
      </c>
    </row>
    <row r="72" spans="1:11" ht="38.25">
      <c r="A72" s="72" t="s">
        <v>188</v>
      </c>
      <c r="B72" s="20" t="s">
        <v>223</v>
      </c>
      <c r="C72" s="23" t="s">
        <v>224</v>
      </c>
      <c r="D72" s="20"/>
      <c r="E72" s="97" t="s">
        <v>225</v>
      </c>
      <c r="F72" s="23" t="s">
        <v>226</v>
      </c>
      <c r="G72" s="98"/>
      <c r="H72" s="24">
        <v>1</v>
      </c>
      <c r="I72" s="20" t="s">
        <v>128</v>
      </c>
      <c r="J72" s="99">
        <v>2.1999999999999999E-2</v>
      </c>
      <c r="K72" s="26">
        <f t="shared" si="2"/>
        <v>2.1999999999999999E-2</v>
      </c>
    </row>
    <row r="73" spans="1:11">
      <c r="A73" s="31" t="s">
        <v>285</v>
      </c>
      <c r="B73" s="31" t="s">
        <v>299</v>
      </c>
      <c r="C73" s="62" t="s">
        <v>300</v>
      </c>
      <c r="D73" s="32"/>
      <c r="E73" s="62"/>
      <c r="F73" s="32"/>
      <c r="G73" s="33"/>
      <c r="H73" s="33">
        <v>1</v>
      </c>
      <c r="I73" s="25" t="s">
        <v>128</v>
      </c>
      <c r="J73" s="26"/>
      <c r="K73" s="26"/>
    </row>
    <row r="74" spans="1:11">
      <c r="A74" s="31"/>
      <c r="B74" s="31"/>
      <c r="C74" s="62"/>
      <c r="D74" s="32"/>
      <c r="E74" s="62"/>
      <c r="F74" s="32"/>
      <c r="G74" s="33"/>
      <c r="H74" s="33"/>
      <c r="I74" s="25"/>
      <c r="J74" s="26"/>
      <c r="K74" s="26"/>
    </row>
    <row r="75" spans="1:11" ht="15">
      <c r="A75" s="166"/>
      <c r="B75" s="165"/>
      <c r="C75" s="166" t="s">
        <v>326</v>
      </c>
      <c r="D75" s="165"/>
      <c r="E75" s="165"/>
      <c r="F75" s="165"/>
      <c r="G75" s="165"/>
      <c r="H75" s="165"/>
      <c r="I75" s="165"/>
      <c r="J75" s="165"/>
      <c r="K75" s="165"/>
    </row>
    <row r="76" spans="1:11">
      <c r="A76" s="31" t="s">
        <v>268</v>
      </c>
      <c r="B76" s="31" t="s">
        <v>279</v>
      </c>
      <c r="C76" s="36" t="s">
        <v>280</v>
      </c>
      <c r="D76" s="31"/>
      <c r="E76" s="32"/>
      <c r="F76" s="62" t="s">
        <v>271</v>
      </c>
      <c r="G76" s="32" t="s">
        <v>281</v>
      </c>
      <c r="H76" s="33">
        <v>1</v>
      </c>
      <c r="I76" s="31" t="s">
        <v>128</v>
      </c>
      <c r="J76" s="25">
        <f>36/1000</f>
        <v>3.5999999999999997E-2</v>
      </c>
      <c r="K76" s="26">
        <f>SUM(J76*H76)</f>
        <v>3.5999999999999997E-2</v>
      </c>
    </row>
    <row r="77" spans="1:11" ht="28.5">
      <c r="A77" s="101" t="s">
        <v>229</v>
      </c>
      <c r="B77" s="101" t="s">
        <v>327</v>
      </c>
      <c r="C77" s="102" t="s">
        <v>328</v>
      </c>
      <c r="D77" s="101"/>
      <c r="E77" s="103"/>
      <c r="F77" s="104" t="s">
        <v>329</v>
      </c>
      <c r="G77" s="168" t="s">
        <v>330</v>
      </c>
      <c r="H77" s="106">
        <v>1</v>
      </c>
      <c r="I77" s="101" t="s">
        <v>128</v>
      </c>
      <c r="J77" s="107">
        <v>1.3</v>
      </c>
      <c r="K77" s="108">
        <f>SUM(J77*H77)</f>
        <v>1.3</v>
      </c>
    </row>
    <row r="78" spans="1:11">
      <c r="A78" s="66" t="s">
        <v>293</v>
      </c>
      <c r="B78" s="136" t="s">
        <v>294</v>
      </c>
      <c r="C78" s="136" t="s">
        <v>295</v>
      </c>
      <c r="D78" s="136"/>
      <c r="E78" s="136"/>
      <c r="F78" s="115" t="s">
        <v>296</v>
      </c>
      <c r="G78" s="137"/>
      <c r="H78" s="137">
        <v>0.02</v>
      </c>
      <c r="I78" s="136" t="s">
        <v>128</v>
      </c>
      <c r="J78" s="138">
        <v>34.411000000000001</v>
      </c>
      <c r="K78" s="26">
        <f>SUM(J78*H78)</f>
        <v>0.68822000000000005</v>
      </c>
    </row>
    <row r="80" spans="1:11" ht="15">
      <c r="A80" s="166"/>
      <c r="B80" s="166" t="s">
        <v>331</v>
      </c>
      <c r="C80" s="166" t="s">
        <v>332</v>
      </c>
      <c r="D80" s="165"/>
      <c r="E80" s="165"/>
      <c r="F80" s="165"/>
      <c r="G80" s="165"/>
      <c r="H80" s="165"/>
      <c r="I80" s="165"/>
      <c r="J80" s="165"/>
      <c r="K80" s="165"/>
    </row>
    <row r="81" spans="1:11">
      <c r="C81" t="s">
        <v>333</v>
      </c>
    </row>
    <row r="82" spans="1:11">
      <c r="A82" s="31" t="s">
        <v>268</v>
      </c>
      <c r="B82" s="31" t="s">
        <v>269</v>
      </c>
      <c r="C82" s="62" t="s">
        <v>270</v>
      </c>
      <c r="D82" s="31"/>
      <c r="E82" s="32"/>
      <c r="F82" s="62" t="s">
        <v>271</v>
      </c>
      <c r="G82" s="32" t="s">
        <v>272</v>
      </c>
      <c r="H82" s="33">
        <v>1</v>
      </c>
      <c r="I82" s="31" t="s">
        <v>128</v>
      </c>
      <c r="J82" s="25">
        <v>0.76</v>
      </c>
      <c r="K82" s="26">
        <f>SUM(J82*H82)</f>
        <v>0.76</v>
      </c>
    </row>
    <row r="83" spans="1:11">
      <c r="A83" s="31" t="s">
        <v>268</v>
      </c>
      <c r="B83" s="31" t="s">
        <v>274</v>
      </c>
      <c r="C83" s="62" t="s">
        <v>275</v>
      </c>
      <c r="D83" s="31"/>
      <c r="E83" s="32"/>
      <c r="F83" s="62" t="s">
        <v>276</v>
      </c>
      <c r="G83" s="32"/>
      <c r="H83" s="33">
        <v>1</v>
      </c>
      <c r="I83" s="31" t="s">
        <v>277</v>
      </c>
      <c r="J83" s="25">
        <f>228/1500</f>
        <v>0.152</v>
      </c>
      <c r="K83" s="26">
        <f>SUM(J83*H83)</f>
        <v>0.152</v>
      </c>
    </row>
    <row r="84" spans="1:11" ht="28.5">
      <c r="A84" s="31"/>
      <c r="B84" s="31" t="s">
        <v>283</v>
      </c>
      <c r="C84" s="62" t="s">
        <v>284</v>
      </c>
      <c r="D84" s="31"/>
      <c r="E84" s="32"/>
      <c r="F84" s="62" t="s">
        <v>276</v>
      </c>
      <c r="G84" s="31"/>
      <c r="H84" s="33">
        <f>(1/225)/4</f>
        <v>1.1111111111111111E-3</v>
      </c>
      <c r="I84" s="31" t="s">
        <v>128</v>
      </c>
      <c r="J84" s="31"/>
      <c r="K84" s="31"/>
    </row>
    <row r="85" spans="1:11" ht="28.5">
      <c r="A85" s="31" t="s">
        <v>285</v>
      </c>
      <c r="B85" s="31" t="s">
        <v>286</v>
      </c>
      <c r="C85" s="62" t="s">
        <v>287</v>
      </c>
      <c r="D85" s="31"/>
      <c r="E85" s="32"/>
      <c r="F85" s="62" t="s">
        <v>288</v>
      </c>
      <c r="G85" s="32"/>
      <c r="H85" s="33">
        <v>1</v>
      </c>
      <c r="I85" s="31" t="s">
        <v>128</v>
      </c>
      <c r="J85" s="25">
        <v>0.22600000000000001</v>
      </c>
      <c r="K85" s="26">
        <f>SUM(J85*H85)</f>
        <v>0.22600000000000001</v>
      </c>
    </row>
    <row r="86" spans="1:11" ht="28.5">
      <c r="A86" s="31" t="s">
        <v>285</v>
      </c>
      <c r="B86" s="31" t="s">
        <v>291</v>
      </c>
      <c r="C86" s="62" t="s">
        <v>292</v>
      </c>
      <c r="D86" s="31"/>
      <c r="E86" s="32"/>
      <c r="F86" s="62" t="s">
        <v>288</v>
      </c>
      <c r="G86" s="32"/>
      <c r="H86" s="33">
        <v>1</v>
      </c>
      <c r="I86" s="31" t="s">
        <v>128</v>
      </c>
      <c r="J86" s="25">
        <v>0.22600000000000001</v>
      </c>
      <c r="K86" s="26">
        <f>SUM(J86*H86)</f>
        <v>0.22600000000000001</v>
      </c>
    </row>
    <row r="87" spans="1:11">
      <c r="A87" s="59" t="s">
        <v>302</v>
      </c>
      <c r="B87" s="5" t="s">
        <v>303</v>
      </c>
      <c r="C87" s="5" t="s">
        <v>304</v>
      </c>
      <c r="D87" s="5"/>
      <c r="E87" s="151"/>
      <c r="F87" s="5"/>
      <c r="G87" s="92"/>
      <c r="H87" s="92">
        <v>1</v>
      </c>
      <c r="I87" s="5" t="s">
        <v>128</v>
      </c>
      <c r="J87" s="44">
        <v>0.08</v>
      </c>
      <c r="K87" s="152">
        <f>SUM(J87*H87)</f>
        <v>0.08</v>
      </c>
    </row>
    <row r="88" spans="1:11">
      <c r="C88" t="s">
        <v>326</v>
      </c>
    </row>
  </sheetData>
  <pageMargins left="0.1" right="0.1" top="0.49374999999999997" bottom="0.49374999999999997" header="0.1" footer="0.1"/>
  <pageSetup paperSize="0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3912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BOM</vt:lpstr>
      <vt:lpstr>DO NOT USE Draft Sub-assemblies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156</cp:revision>
  <cp:lastPrinted>2015-12-22T10:06:46Z</cp:lastPrinted>
  <dcterms:created xsi:type="dcterms:W3CDTF">2014-08-26T07:42:22Z</dcterms:created>
  <dcterms:modified xsi:type="dcterms:W3CDTF">2020-05-05T16:32:29Z</dcterms:modified>
</cp:coreProperties>
</file>