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4.0\production_docs\"/>
    </mc:Choice>
  </mc:AlternateContent>
  <xr:revisionPtr revIDLastSave="0" documentId="8_{A6A4E7D8-574E-4A26-AD88-7594AE355B30}" xr6:coauthVersionLast="45" xr6:coauthVersionMax="45" xr10:uidLastSave="{00000000-0000-0000-0000-000000000000}"/>
  <bookViews>
    <workbookView xWindow="-120" yWindow="-120" windowWidth="29040" windowHeight="15840"/>
  </bookViews>
  <sheets>
    <sheet name="Costed BOM" sheetId="1" r:id="rId1"/>
    <sheet name="Sub-Assemblies" sheetId="2" r:id="rId2"/>
    <sheet name="Sheet3" sheetId="3" r:id="rId3"/>
    <sheet name="Order" sheetId="4" r:id="rId4"/>
  </sheets>
  <definedNames>
    <definedName name="__Anonymous_Sheet_DB__1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3" i="4" l="1"/>
  <c r="J163" i="4"/>
  <c r="L161" i="4"/>
  <c r="L159" i="4"/>
  <c r="L158" i="4"/>
  <c r="L157" i="4"/>
  <c r="L156" i="4"/>
  <c r="R152" i="4"/>
  <c r="O152" i="4"/>
  <c r="L152" i="4"/>
  <c r="R151" i="4"/>
  <c r="L151" i="4"/>
  <c r="R150" i="4"/>
  <c r="L150" i="4"/>
  <c r="R149" i="4"/>
  <c r="L149" i="4"/>
  <c r="R148" i="4"/>
  <c r="L148" i="4"/>
  <c r="R147" i="4"/>
  <c r="L147" i="4"/>
  <c r="R146" i="4"/>
  <c r="L146" i="4"/>
  <c r="R145" i="4"/>
  <c r="L145" i="4"/>
  <c r="R144" i="4"/>
  <c r="P144" i="4"/>
  <c r="L144" i="4"/>
  <c r="R143" i="4"/>
  <c r="P143" i="4"/>
  <c r="O143" i="4"/>
  <c r="L143" i="4"/>
  <c r="R142" i="4"/>
  <c r="O142" i="4"/>
  <c r="P142" i="4" s="1"/>
  <c r="L142" i="4"/>
  <c r="R141" i="4"/>
  <c r="P141" i="4"/>
  <c r="O141" i="4"/>
  <c r="L141" i="4"/>
  <c r="R140" i="4"/>
  <c r="L140" i="4"/>
  <c r="R139" i="4"/>
  <c r="L139" i="4"/>
  <c r="R138" i="4"/>
  <c r="L138" i="4"/>
  <c r="R137" i="4"/>
  <c r="L137" i="4"/>
  <c r="R136" i="4"/>
  <c r="L136" i="4"/>
  <c r="R135" i="4"/>
  <c r="L135" i="4"/>
  <c r="R134" i="4"/>
  <c r="L134" i="4"/>
  <c r="R133" i="4"/>
  <c r="L133" i="4"/>
  <c r="R132" i="4"/>
  <c r="L132" i="4"/>
  <c r="R131" i="4"/>
  <c r="L131" i="4"/>
  <c r="R130" i="4"/>
  <c r="L130" i="4"/>
  <c r="R129" i="4"/>
  <c r="L129" i="4"/>
  <c r="R128" i="4"/>
  <c r="L128" i="4"/>
  <c r="R127" i="4"/>
  <c r="O127" i="4"/>
  <c r="L127" i="4"/>
  <c r="R126" i="4"/>
  <c r="L126" i="4"/>
  <c r="R125" i="4"/>
  <c r="L125" i="4"/>
  <c r="R124" i="4"/>
  <c r="L124" i="4"/>
  <c r="R123" i="4"/>
  <c r="L123" i="4"/>
  <c r="R122" i="4"/>
  <c r="L122" i="4"/>
  <c r="R121" i="4"/>
  <c r="L121" i="4"/>
  <c r="R120" i="4"/>
  <c r="L120" i="4"/>
  <c r="R119" i="4"/>
  <c r="O119" i="4"/>
  <c r="L119" i="4"/>
  <c r="R118" i="4"/>
  <c r="O118" i="4"/>
  <c r="L118" i="4"/>
  <c r="R117" i="4"/>
  <c r="L117" i="4"/>
  <c r="R116" i="4"/>
  <c r="O116" i="4"/>
  <c r="L116" i="4"/>
  <c r="R115" i="4"/>
  <c r="P115" i="4"/>
  <c r="O115" i="4"/>
  <c r="L115" i="4"/>
  <c r="R114" i="4"/>
  <c r="L114" i="4"/>
  <c r="R113" i="4"/>
  <c r="L113" i="4"/>
  <c r="R112" i="4"/>
  <c r="O112" i="4"/>
  <c r="L112" i="4"/>
  <c r="R111" i="4"/>
  <c r="O111" i="4"/>
  <c r="L111" i="4"/>
  <c r="R110" i="4"/>
  <c r="L110" i="4"/>
  <c r="R109" i="4"/>
  <c r="R153" i="4" s="1"/>
  <c r="O109" i="4"/>
  <c r="L109" i="4"/>
  <c r="R108" i="4"/>
  <c r="O108" i="4"/>
  <c r="L108" i="4"/>
  <c r="L153" i="4" s="1"/>
  <c r="L100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3" i="4"/>
  <c r="L82" i="4"/>
  <c r="L81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4" i="4" s="1"/>
  <c r="L36" i="4"/>
  <c r="L35" i="4"/>
  <c r="L32" i="4"/>
  <c r="L31" i="4"/>
  <c r="L29" i="4"/>
  <c r="L27" i="4"/>
  <c r="L25" i="4"/>
  <c r="L24" i="4"/>
  <c r="J24" i="4"/>
  <c r="L23" i="4"/>
  <c r="L22" i="4"/>
  <c r="L21" i="4"/>
  <c r="L20" i="4"/>
  <c r="L19" i="4"/>
  <c r="L17" i="4"/>
  <c r="J17" i="4"/>
  <c r="L16" i="4"/>
  <c r="L14" i="4"/>
  <c r="L12" i="4"/>
  <c r="L10" i="4"/>
  <c r="L8" i="4"/>
  <c r="L6" i="4"/>
  <c r="L4" i="4"/>
  <c r="L2" i="4"/>
  <c r="I188" i="2"/>
  <c r="I187" i="2"/>
  <c r="L178" i="2"/>
  <c r="K178" i="2"/>
  <c r="L177" i="2"/>
  <c r="K177" i="2"/>
  <c r="L176" i="2"/>
  <c r="L175" i="2"/>
  <c r="M174" i="2"/>
  <c r="M189" i="2" s="1"/>
  <c r="L174" i="2"/>
  <c r="L173" i="2"/>
  <c r="K172" i="2"/>
  <c r="L172" i="2" s="1"/>
  <c r="K171" i="2"/>
  <c r="L171" i="2" s="1"/>
  <c r="L170" i="2" s="1"/>
  <c r="L168" i="2"/>
  <c r="L167" i="2"/>
  <c r="L166" i="2"/>
  <c r="K166" i="2"/>
  <c r="L165" i="2"/>
  <c r="L164" i="2"/>
  <c r="L163" i="2"/>
  <c r="M162" i="2"/>
  <c r="L162" i="2"/>
  <c r="L161" i="2"/>
  <c r="K161" i="2"/>
  <c r="K160" i="2"/>
  <c r="L160" i="2" s="1"/>
  <c r="K159" i="2"/>
  <c r="L159" i="2" s="1"/>
  <c r="L158" i="2"/>
  <c r="K158" i="2"/>
  <c r="M155" i="2"/>
  <c r="L155" i="2"/>
  <c r="L154" i="2"/>
  <c r="L153" i="2"/>
  <c r="L152" i="2"/>
  <c r="L151" i="2"/>
  <c r="K151" i="2"/>
  <c r="L150" i="2"/>
  <c r="L148" i="2"/>
  <c r="L147" i="2"/>
  <c r="L146" i="2"/>
  <c r="K146" i="2"/>
  <c r="K145" i="2"/>
  <c r="L145" i="2" s="1"/>
  <c r="L144" i="2" s="1"/>
  <c r="L142" i="2"/>
  <c r="L141" i="2"/>
  <c r="K141" i="2"/>
  <c r="L140" i="2"/>
  <c r="L139" i="2"/>
  <c r="L138" i="2"/>
  <c r="M137" i="2"/>
  <c r="L137" i="2"/>
  <c r="L136" i="2"/>
  <c r="K136" i="2"/>
  <c r="K135" i="2"/>
  <c r="L135" i="2" s="1"/>
  <c r="K134" i="2"/>
  <c r="L134" i="2" s="1"/>
  <c r="K133" i="2"/>
  <c r="L133" i="2" s="1"/>
  <c r="L132" i="2" s="1"/>
  <c r="L130" i="2"/>
  <c r="K130" i="2"/>
  <c r="L129" i="2"/>
  <c r="K129" i="2"/>
  <c r="L128" i="2"/>
  <c r="L127" i="2"/>
  <c r="L126" i="2"/>
  <c r="M125" i="2"/>
  <c r="L125" i="2"/>
  <c r="K124" i="2"/>
  <c r="L124" i="2" s="1"/>
  <c r="K123" i="2"/>
  <c r="L123" i="2" s="1"/>
  <c r="L121" i="2" s="1"/>
  <c r="L122" i="2"/>
  <c r="K122" i="2"/>
  <c r="L119" i="2"/>
  <c r="L116" i="2" s="1"/>
  <c r="M118" i="2"/>
  <c r="L118" i="2"/>
  <c r="L117" i="2"/>
  <c r="L114" i="2"/>
  <c r="M113" i="2"/>
  <c r="M190" i="2" s="1"/>
  <c r="L113" i="2"/>
  <c r="L112" i="2"/>
  <c r="L111" i="2" s="1"/>
  <c r="L109" i="2"/>
  <c r="L108" i="2"/>
  <c r="K107" i="2"/>
  <c r="L107" i="2" s="1"/>
  <c r="K106" i="2"/>
  <c r="L106" i="2" s="1"/>
  <c r="L105" i="2"/>
  <c r="M104" i="2"/>
  <c r="L104" i="2"/>
  <c r="L101" i="2"/>
  <c r="L100" i="2"/>
  <c r="K99" i="2"/>
  <c r="L99" i="2" s="1"/>
  <c r="L98" i="2"/>
  <c r="K98" i="2"/>
  <c r="L97" i="2"/>
  <c r="M96" i="2"/>
  <c r="L96" i="2"/>
  <c r="L95" i="2" s="1"/>
  <c r="L93" i="2"/>
  <c r="L92" i="2"/>
  <c r="L91" i="2"/>
  <c r="K91" i="2"/>
  <c r="K90" i="2"/>
  <c r="L90" i="2" s="1"/>
  <c r="L87" i="2" s="1"/>
  <c r="L89" i="2"/>
  <c r="M88" i="2"/>
  <c r="L88" i="2"/>
  <c r="L85" i="2"/>
  <c r="L84" i="2"/>
  <c r="L83" i="2"/>
  <c r="K82" i="2"/>
  <c r="L82" i="2" s="1"/>
  <c r="L79" i="2"/>
  <c r="L78" i="2"/>
  <c r="K78" i="2"/>
  <c r="K77" i="2"/>
  <c r="L77" i="2" s="1"/>
  <c r="L76" i="2"/>
  <c r="L75" i="2"/>
  <c r="M74" i="2"/>
  <c r="L74" i="2"/>
  <c r="L73" i="2"/>
  <c r="K73" i="2"/>
  <c r="K72" i="2"/>
  <c r="L72" i="2" s="1"/>
  <c r="L71" i="2"/>
  <c r="K70" i="2"/>
  <c r="L70" i="2" s="1"/>
  <c r="K69" i="2"/>
  <c r="L69" i="2" s="1"/>
  <c r="L68" i="2"/>
  <c r="K67" i="2"/>
  <c r="L67" i="2" s="1"/>
  <c r="K66" i="2"/>
  <c r="L66" i="2" s="1"/>
  <c r="L64" i="2" s="1"/>
  <c r="L65" i="2"/>
  <c r="K65" i="2"/>
  <c r="L62" i="2"/>
  <c r="L61" i="2"/>
  <c r="M60" i="2"/>
  <c r="L60" i="2"/>
  <c r="K59" i="2"/>
  <c r="L59" i="2" s="1"/>
  <c r="L58" i="2"/>
  <c r="L57" i="2"/>
  <c r="K57" i="2"/>
  <c r="L56" i="2"/>
  <c r="K55" i="2"/>
  <c r="L55" i="2" s="1"/>
  <c r="L54" i="2"/>
  <c r="K54" i="2"/>
  <c r="K53" i="2"/>
  <c r="L53" i="2" s="1"/>
  <c r="L52" i="2"/>
  <c r="L51" i="2" s="1"/>
  <c r="K52" i="2"/>
  <c r="K49" i="2"/>
  <c r="L49" i="2" s="1"/>
  <c r="L48" i="2"/>
  <c r="L47" i="2"/>
  <c r="M46" i="2"/>
  <c r="L46" i="2"/>
  <c r="L45" i="2"/>
  <c r="K44" i="2"/>
  <c r="L44" i="2" s="1"/>
  <c r="L43" i="2"/>
  <c r="L42" i="2"/>
  <c r="K42" i="2"/>
  <c r="L41" i="2"/>
  <c r="K41" i="2"/>
  <c r="K40" i="2"/>
  <c r="L40" i="2" s="1"/>
  <c r="K39" i="2"/>
  <c r="L39" i="2" s="1"/>
  <c r="L36" i="2"/>
  <c r="L35" i="2"/>
  <c r="K35" i="2"/>
  <c r="K34" i="2"/>
  <c r="L34" i="2" s="1"/>
  <c r="L33" i="2"/>
  <c r="L32" i="2"/>
  <c r="K32" i="2"/>
  <c r="L31" i="2"/>
  <c r="M30" i="2"/>
  <c r="L30" i="2"/>
  <c r="L29" i="2"/>
  <c r="L28" i="2"/>
  <c r="K27" i="2"/>
  <c r="L27" i="2" s="1"/>
  <c r="L26" i="2"/>
  <c r="K26" i="2"/>
  <c r="L23" i="2"/>
  <c r="K22" i="2"/>
  <c r="L22" i="2" s="1"/>
  <c r="L21" i="2"/>
  <c r="L20" i="2"/>
  <c r="L19" i="2"/>
  <c r="L18" i="2"/>
  <c r="L17" i="2"/>
  <c r="L16" i="2"/>
  <c r="L15" i="2"/>
  <c r="L14" i="2"/>
  <c r="L13" i="2"/>
  <c r="L12" i="2"/>
  <c r="L11" i="2"/>
  <c r="K7" i="2"/>
  <c r="L4" i="2"/>
  <c r="L3" i="2" s="1"/>
  <c r="L10" i="2" l="1"/>
  <c r="L38" i="2"/>
  <c r="L81" i="2"/>
  <c r="L25" i="2"/>
  <c r="L103" i="2"/>
  <c r="L157" i="2"/>
</calcChain>
</file>

<file path=xl/comments1.xml><?xml version="1.0" encoding="utf-8"?>
<comments xmlns="http://schemas.openxmlformats.org/spreadsheetml/2006/main">
  <authors>
    <author/>
  </authors>
  <commentList>
    <comment ref="I71" authorId="0" shapeId="0">
      <text>
        <r>
          <rPr>
            <sz val="10"/>
            <color theme="1"/>
            <rFont val="Sans"/>
          </rPr>
          <t>20 on printer, 2 in box</t>
        </r>
      </text>
    </comment>
  </commentList>
</comments>
</file>

<file path=xl/sharedStrings.xml><?xml version="1.0" encoding="utf-8"?>
<sst xmlns="http://schemas.openxmlformats.org/spreadsheetml/2006/main" count="3736" uniqueCount="1069">
  <si>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</si>
  <si>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</si>
  <si>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</si>
  <si>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</si>
  <si>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</si>
  <si>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</si>
  <si>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</si>
  <si>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</si>
  <si>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</si>
  <si>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</si>
  <si>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</si>
  <si>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</si>
  <si>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Comment</t>
  </si>
  <si>
    <t>Lead Time (wks)</t>
  </si>
  <si>
    <t>Qty to Order</t>
  </si>
  <si>
    <t>PO</t>
  </si>
  <si>
    <t>PO Date</t>
  </si>
  <si>
    <t>Expected Date</t>
  </si>
  <si>
    <t>Notes</t>
  </si>
  <si>
    <t>Accessories</t>
  </si>
  <si>
    <t>Label, Taz 3D printer barcode</t>
  </si>
  <si>
    <t>On Time Mailing</t>
  </si>
  <si>
    <t>ea</t>
  </si>
  <si>
    <t>1</t>
  </si>
  <si>
    <t>Need to Finish</t>
  </si>
  <si>
    <t>http://www.uline.com/Product/Detail/S-13010/Anti-static-Poly-Sheeting/48-x-500-4-Mil-Anti-Static-Poly-Sheeting-Roll</t>
  </si>
  <si>
    <t>DC-LB0007</t>
  </si>
  <si>
    <t>Label, Top of Box</t>
  </si>
  <si>
    <t>SH-BX0032</t>
  </si>
  <si>
    <t>30x24x13 CUSTOM BOX</t>
  </si>
  <si>
    <t>Shippers Supply</t>
  </si>
  <si>
    <t>2</t>
  </si>
  <si>
    <t>Being Designed</t>
  </si>
  <si>
    <t>SH-BX0025</t>
  </si>
  <si>
    <t>10x8x2-1/2 32 Ect B Brown Roll End Tuck Mailer, Custom Box</t>
  </si>
  <si>
    <t>SH-PA00??</t>
  </si>
  <si>
    <t>Foam Kit</t>
  </si>
  <si>
    <t>DC-LB0018</t>
  </si>
  <si>
    <t>TAZ v4.0 serial number sticker</t>
  </si>
  <si>
    <t>RM-AB0079</t>
  </si>
  <si>
    <t>ABS 3mm, 1m filament sample, LulzBot green</t>
  </si>
  <si>
    <t>Check Stock</t>
  </si>
  <si>
    <t>TAZ brochure</t>
  </si>
  <si>
    <t>?</t>
  </si>
  <si>
    <t>Forum Card</t>
  </si>
  <si>
    <t>Lulzbot Sticker</t>
  </si>
  <si>
    <t>SD Card</t>
  </si>
  <si>
    <t>Comes with GLCD</t>
  </si>
  <si>
    <t>Need to Flash</t>
  </si>
  <si>
    <t>DC-LB0015</t>
  </si>
  <si>
    <t>24VDC sticker</t>
  </si>
  <si>
    <t>Documentation</t>
  </si>
  <si>
    <t>DC-MS0020</t>
  </si>
  <si>
    <t>Test/Acceptance record TAZ 4.0</t>
  </si>
  <si>
    <t>DC-MS0021</t>
  </si>
  <si>
    <t>Quality checklist, TAZ 4.0</t>
  </si>
  <si>
    <t>DC-MS0022</t>
  </si>
  <si>
    <t>Packing List, TAZ 4.0</t>
  </si>
  <si>
    <t>Getting Started Guide</t>
  </si>
  <si>
    <t>DC-MN0009</t>
  </si>
  <si>
    <t>Lulzbot-Taz 4.0 User Manual</t>
  </si>
  <si>
    <t>3</t>
  </si>
  <si>
    <t>Firmware</t>
  </si>
  <si>
    <t>Firmware, Marlin 2014-Q1</t>
  </si>
  <si>
    <t>Aleph Objects</t>
  </si>
  <si>
    <t>0</t>
  </si>
  <si>
    <t>Electronic</t>
  </si>
  <si>
    <t>EL-CA0001</t>
  </si>
  <si>
    <t>6ft USB 2.0 A Male to B Male 28/24AWG Cable</t>
  </si>
  <si>
    <t>Monoprice</t>
  </si>
  <si>
    <t>PO02405</t>
  </si>
  <si>
    <t>In Stock</t>
  </si>
  <si>
    <t>EL-PS0018</t>
  </si>
  <si>
    <t>Power Supply, 24V, 16.66A, 400W, 4pin, Pengchu Ltd.</t>
  </si>
  <si>
    <t>Pengchu Ltd.</t>
  </si>
  <si>
    <t>Need to order</t>
  </si>
  <si>
    <t>100 on order</t>
  </si>
  <si>
    <t>PC-AS0033</t>
  </si>
  <si>
    <t>RAMBO Electronics v1.2gp</t>
  </si>
  <si>
    <t>UltiMachine</t>
  </si>
  <si>
    <t>UMRAMBOPAC</t>
  </si>
  <si>
    <t>Controller</t>
  </si>
  <si>
    <t>10</t>
  </si>
  <si>
    <t>PO02142</t>
  </si>
  <si>
    <t>10 Production RAMBos have gone to the store for RMA</t>
  </si>
  <si>
    <t>PC-AS0019</t>
  </si>
  <si>
    <t>Full Graphic Smart LCD Controller</t>
  </si>
  <si>
    <t>reprapdiscount</t>
  </si>
  <si>
    <t>PO02144</t>
  </si>
  <si>
    <t>KT-EL0026</t>
  </si>
  <si>
    <t>Wired Power plug from Power Supply, 24V, 16.66A, 400W, 4pin, Pengchu Ltd.</t>
  </si>
  <si>
    <t>Comes with EL-PS0018</t>
  </si>
  <si>
    <t>100 In stock</t>
  </si>
  <si>
    <t>EL-SW0020</t>
  </si>
  <si>
    <t>SWITCH ROCKER DPST 20A 125V</t>
  </si>
  <si>
    <t>E-switch</t>
  </si>
  <si>
    <t>R5ABLKBLKFF0</t>
  </si>
  <si>
    <t>Digikey</t>
  </si>
  <si>
    <r>
      <rPr>
        <sz val="10"/>
        <color rgb="FF000000"/>
        <rFont val="Sans"/>
      </rPr>
      <t>EG1529-ND</t>
    </r>
  </si>
  <si>
    <t>PO02290</t>
  </si>
  <si>
    <t>EL-MS0143</t>
  </si>
  <si>
    <t>Conn Fast Receptacle14-16 AWG .250</t>
  </si>
  <si>
    <t>A27824-ND</t>
  </si>
  <si>
    <t>Hardware</t>
  </si>
  <si>
    <t>HD-MS0062</t>
  </si>
  <si>
    <t>Metric Aluminum Unthreaded Spacer, 8MM OD, 8MM Length, M5 Screw Size</t>
  </si>
  <si>
    <t>Timberline</t>
  </si>
  <si>
    <t>PO02269</t>
  </si>
  <si>
    <t>HD-NT0017</t>
  </si>
  <si>
    <t>T-nut M5 Thread</t>
  </si>
  <si>
    <t>Misumi</t>
  </si>
  <si>
    <t>HNKK5-5</t>
  </si>
  <si>
    <t>frame</t>
  </si>
  <si>
    <t>617 pkg of 100</t>
  </si>
  <si>
    <t>PO02145</t>
  </si>
  <si>
    <t>46200 In stock</t>
  </si>
  <si>
    <t>See Misumi Quote</t>
  </si>
  <si>
    <t>HD-TB0007</t>
  </si>
  <si>
    <t>Feed Tube, PTFE</t>
  </si>
  <si>
    <t>McMaster-Carr Supply Company</t>
  </si>
  <si>
    <t>5239K12</t>
  </si>
  <si>
    <t>mm</t>
  </si>
  <si>
    <t>Filament Guide</t>
  </si>
  <si>
    <t>2100ft</t>
  </si>
  <si>
    <t>PO02281</t>
  </si>
  <si>
    <t>HD-BT0053</t>
  </si>
  <si>
    <t>18-8 SS Flat Head Phillips Machine Screw Black-Oxide Finish, 4-40 Thread, 1/4" Length</t>
  </si>
  <si>
    <t>96640A054</t>
  </si>
  <si>
    <t>HD-BT0054</t>
  </si>
  <si>
    <t>Metric Class 12.9 Socket Head Cap Screw Alloy STL, M2.5 Thread, 12mm Length, 0.45mm Pitch</t>
  </si>
  <si>
    <t>91290A104</t>
  </si>
  <si>
    <t>HD-WA0013</t>
  </si>
  <si>
    <t>DIN 125 Zinc-Plated Class 4 Steel Flat Washer M2.5 Screw Size, 6mm OD, .45mm-.55mm Thick</t>
  </si>
  <si>
    <t>91166A190</t>
  </si>
  <si>
    <t>PP-MP0066</t>
  </si>
  <si>
    <t>Metric Brass Heat-Set Insert for Plastics, Tapered, M2-.4 Internal Thread, 2.9MM Length</t>
  </si>
  <si>
    <t>94180A307</t>
  </si>
  <si>
    <t>HD-BT0107</t>
  </si>
  <si>
    <t>Metric Class 12.9 Socket Head Cap Screw Alloy Steel, Black, M2 Thread, 10mm Length, 0.4mm Pitch</t>
  </si>
  <si>
    <t>91290A017</t>
  </si>
  <si>
    <t>HD-WA0012</t>
  </si>
  <si>
    <t>Steel Flat Washer, DIN 125 zinc-plated class 4,M2 screw sz, 5mm OD, .25mm-.35mm thick</t>
  </si>
  <si>
    <t>91166A180</t>
  </si>
  <si>
    <t>HD-MS0030</t>
  </si>
  <si>
    <t>M3-.5 3.8mm Heatset Insert</t>
  </si>
  <si>
    <t>McMasterCarr</t>
  </si>
  <si>
    <t>94180A331</t>
  </si>
  <si>
    <t>HD-MS0060</t>
  </si>
  <si>
    <t>M5-.8 11mm Heatset Insert</t>
  </si>
  <si>
    <t>94180A363</t>
  </si>
  <si>
    <t>HD-MS0158</t>
  </si>
  <si>
    <t>M5-.8 6.7mm Heatset Insert</t>
  </si>
  <si>
    <t>94180A361</t>
  </si>
  <si>
    <t>HD-BT0108</t>
  </si>
  <si>
    <t>Hobbed Bolt, M8 x 50mm Hex head, 26mm offset, Stainless Steel</t>
  </si>
  <si>
    <t>Quattro Machining</t>
  </si>
  <si>
    <t>extruder</t>
  </si>
  <si>
    <t>750+100</t>
  </si>
  <si>
    <t>PO02427</t>
  </si>
  <si>
    <t>See LSM Quote</t>
  </si>
  <si>
    <t>HD-NT0004</t>
  </si>
  <si>
    <t>M3 Nut, Zinc Plated</t>
  </si>
  <si>
    <t>small herringbone gear, extruder idler</t>
  </si>
  <si>
    <t>3600 in stock</t>
  </si>
  <si>
    <t>90591A121</t>
  </si>
  <si>
    <t>HD-BT0012</t>
  </si>
  <si>
    <t>M3 Set Screw (Grub Screw)</t>
  </si>
  <si>
    <t>extruder, rods and switches</t>
  </si>
  <si>
    <t>91390A100</t>
  </si>
  <si>
    <t>HD-WA0001</t>
  </si>
  <si>
    <t>M3 Washer, Steel, Zinc Plated</t>
  </si>
  <si>
    <t>91166A210</t>
  </si>
  <si>
    <t>HD-WA0027</t>
  </si>
  <si>
    <t>Metric 18-8 Stainless Steel Internal-Tooth Lock Washer, M3 Screw Size, 6mm OD, .4mm min Thick</t>
  </si>
  <si>
    <t>93925A240</t>
  </si>
  <si>
    <t>PO02522</t>
  </si>
  <si>
    <t>HD-BT0044</t>
  </si>
  <si>
    <t>M3 x 5 Bolt, SHCS Black-Oxide</t>
  </si>
  <si>
    <t>RAMBo board</t>
  </si>
  <si>
    <t>91290A110</t>
  </si>
  <si>
    <t>HD-BT0039</t>
  </si>
  <si>
    <t>M3 x 12 Bolt, SHCS Black-Oxide</t>
  </si>
  <si>
    <t>91290A117</t>
  </si>
  <si>
    <t>HD-BT0041</t>
  </si>
  <si>
    <t>M3 x 25 Bolt, SHCS Black-Oxide</t>
  </si>
  <si>
    <t>extruder; bed mount, z-hard stop</t>
  </si>
  <si>
    <t>91290A125</t>
  </si>
  <si>
    <t>HD-NT0011</t>
  </si>
  <si>
    <t>M4 Nut,Zinc-Plated Steel</t>
  </si>
  <si>
    <t>extruder/buda</t>
  </si>
  <si>
    <t>90591A141</t>
  </si>
  <si>
    <t>HD-NT0007</t>
  </si>
  <si>
    <t>Metric Zinc-Plated Class 5 Steel Wing Nut M4 Screw Size, 0.7mm Pitch</t>
  </si>
  <si>
    <t>shipping clamp</t>
  </si>
  <si>
    <t>Mcmaster-Carr Supply Company</t>
  </si>
  <si>
    <t>94300A310</t>
  </si>
  <si>
    <t>HD-WA0005</t>
  </si>
  <si>
    <t>M4 Washer</t>
  </si>
  <si>
    <t>Extruder/Buda</t>
  </si>
  <si>
    <t>91166A230</t>
  </si>
  <si>
    <t>HD-BT0010</t>
  </si>
  <si>
    <t>M4 x 20 Bolt, SHCS Black-Oxide</t>
  </si>
  <si>
    <t>91290A168</t>
  </si>
  <si>
    <t>HD-BT0030</t>
  </si>
  <si>
    <t>Metric 8.8 Zinc-Pltd Steel Hex Head Cap Screw M4 Size, 20mm Length, .7mm Pitch, Fully Threaded</t>
  </si>
  <si>
    <t>91280A140</t>
  </si>
  <si>
    <t>HD-BT0052</t>
  </si>
  <si>
    <t>M4 x 55 Bolt, SHCS Black-Oxide</t>
  </si>
  <si>
    <t>91290A187</t>
  </si>
  <si>
    <t>HD-WA0007</t>
  </si>
  <si>
    <t>M5 Washer, Steel, Zinc Plated</t>
  </si>
  <si>
    <t>91166A240</t>
  </si>
  <si>
    <t>HD-BT0055</t>
  </si>
  <si>
    <t>Class 10.9 STL Button Head Socket Cap Screw M5 Size, 8 mm Length, .8 mm Pitch</t>
  </si>
  <si>
    <t>Holding Elec cases on</t>
  </si>
  <si>
    <t>91239A222</t>
  </si>
  <si>
    <t>HD-BT0048</t>
  </si>
  <si>
    <t>M5 x 10 Bolt, SHCS Black-Oxide</t>
  </si>
  <si>
    <t>91290A224</t>
  </si>
  <si>
    <t>HD-MS0197</t>
  </si>
  <si>
    <t>Type 316 Stainless Steel Socket Head Cap Screw, M5 Thread, 12mm Length, .8mm Pitch</t>
  </si>
  <si>
    <t>92290A228</t>
  </si>
  <si>
    <t>MCMaster-Carr Supply Company</t>
  </si>
  <si>
    <t>HD-BT0049</t>
  </si>
  <si>
    <t>M5 x 14 Bolt, SHCS Black_Oxide</t>
  </si>
  <si>
    <t>91290A230</t>
  </si>
  <si>
    <t>HD-NT0002</t>
  </si>
  <si>
    <t>M8 Nyloc Nut, Zinc Plated</t>
  </si>
  <si>
    <t>bearings, extruder</t>
  </si>
  <si>
    <t>90576A117</t>
  </si>
  <si>
    <t>HD-WA0006</t>
  </si>
  <si>
    <t>M8 Washer, Steel, Zinc Plated</t>
  </si>
  <si>
    <t>91166A270</t>
  </si>
  <si>
    <t>HD-BT0059</t>
  </si>
  <si>
    <t>M8 x 35 Bolt, BHCS Black-oxide</t>
  </si>
  <si>
    <t>bearings</t>
  </si>
  <si>
    <t>91239A438</t>
  </si>
  <si>
    <t>HD-WA0008</t>
  </si>
  <si>
    <t>Metric Spring Steel Shim - DIN 988 0.5mm Thick, 8mm ID, 14mm OD</t>
  </si>
  <si>
    <t>extruder - optional hobbed bolt aligner</t>
  </si>
  <si>
    <t>98055A114</t>
  </si>
  <si>
    <t>HD-WA0009</t>
  </si>
  <si>
    <t>Metric Spring Steel Shim - DIN 988 1.0mm Thick, 8mm ID, 14mm OD</t>
  </si>
  <si>
    <t>98055A115</t>
  </si>
  <si>
    <t>HD-MS0054</t>
  </si>
  <si>
    <t>Square Bumper</t>
  </si>
  <si>
    <t>Advanced Antivibration components</t>
  </si>
  <si>
    <r>
      <rPr>
        <b/>
        <sz val="12"/>
        <color rgb="FF000000"/>
        <rFont val="Sans"/>
      </rPr>
      <t>V10R87-B08130</t>
    </r>
  </si>
  <si>
    <t>Feet</t>
  </si>
  <si>
    <t>60 sheets</t>
  </si>
  <si>
    <t>PO02283</t>
  </si>
  <si>
    <t>http://www.vibrationmounts.com/RFQ/VM110705.htm#Middle</t>
  </si>
  <si>
    <t>V10R87-B08130</t>
  </si>
  <si>
    <t>HD-MS0164</t>
  </si>
  <si>
    <t>Aluminum Male-Female Threaded Hex Standoff, 3/16" Hex, 3/16" Length</t>
  </si>
  <si>
    <t>93505A853, 4-40</t>
  </si>
  <si>
    <t>HD-MS0027</t>
  </si>
  <si>
    <t>Spring, Extruder, 6mm OD, 0.8mm WD, 9.7mm FL</t>
  </si>
  <si>
    <t>Associated Spring</t>
  </si>
  <si>
    <t>C0240-032-0380-M</t>
  </si>
  <si>
    <t>Extruder, Z-endstop</t>
  </si>
  <si>
    <t>PO02320</t>
  </si>
  <si>
    <t>2608 in stock</t>
  </si>
  <si>
    <t>HD-MS0174</t>
  </si>
  <si>
    <t>Spring, 7.6mm OD, 0.56mm WD, 19mm</t>
  </si>
  <si>
    <t>9657K286</t>
  </si>
  <si>
    <t>Z stop</t>
  </si>
  <si>
    <t>65 pkg</t>
  </si>
  <si>
    <t>PO02319</t>
  </si>
  <si>
    <t>HD-MS0157</t>
  </si>
  <si>
    <t>Plastic Head Thumb Screw, Knurled Head, M5 Thread, 0.8mm Pitch, 20mm Long</t>
  </si>
  <si>
    <t>96016A245</t>
  </si>
  <si>
    <t>75 pkg</t>
  </si>
  <si>
    <t>HD-MS0031</t>
  </si>
  <si>
    <t>Thumb Screw Knob for M4 SHCS, Black</t>
  </si>
  <si>
    <t>91175A062</t>
  </si>
  <si>
    <t>HD-MS0055</t>
  </si>
  <si>
    <t>Thumb Screw Knob for M5 SHCS, Black</t>
  </si>
  <si>
    <t>Y-axis</t>
  </si>
  <si>
    <t>91175A063</t>
  </si>
  <si>
    <t>EL-MS0073</t>
  </si>
  <si>
    <t>Tubing, Corrugated Loom .25" x 100'</t>
  </si>
  <si>
    <t>Panduit</t>
  </si>
  <si>
    <t>CLT25F-C20</t>
  </si>
  <si>
    <t>7840K31</t>
  </si>
  <si>
    <t>HD-MS0058</t>
  </si>
  <si>
    <t>Wire Tie, 8"</t>
  </si>
  <si>
    <t>7130K32</t>
  </si>
  <si>
    <t>HD-MS0061</t>
  </si>
  <si>
    <t>KNOB CLR/MATTE .50"DIA 6MM SHAFT</t>
  </si>
  <si>
    <t>226-3128-ND</t>
  </si>
  <si>
    <t>335 in stock</t>
  </si>
  <si>
    <t>EL-MS0144</t>
  </si>
  <si>
    <t>Connector Accessories, Sealing Cap, Shell Size 17</t>
  </si>
  <si>
    <t>Onlinecomponents.com</t>
  </si>
  <si>
    <t>207445-3</t>
  </si>
  <si>
    <t>PO02434</t>
  </si>
  <si>
    <t>http://www.onlinecomponents.com/te-connectivity-amp-brand-2074453.html?p=10316937</t>
  </si>
  <si>
    <t>Consumable</t>
  </si>
  <si>
    <t>TL-CS0099</t>
  </si>
  <si>
    <t>Hot Glue</t>
  </si>
  <si>
    <t>Hobby Lobby</t>
  </si>
  <si>
    <t>g</t>
  </si>
  <si>
    <t>TL-CS0010</t>
  </si>
  <si>
    <t>Lithium Grease</t>
  </si>
  <si>
    <t>Home Depot</t>
  </si>
  <si>
    <t>TL-CS0003</t>
  </si>
  <si>
    <t>ArmsKeeper Glues: Maxi-Cure Extra Thick</t>
  </si>
  <si>
    <t>FPR Games</t>
  </si>
  <si>
    <t>ARM05113</t>
  </si>
  <si>
    <t>loctite</t>
  </si>
  <si>
    <t>Mechanical</t>
  </si>
  <si>
    <t>HD-RD0018</t>
  </si>
  <si>
    <t>10mm x 500mm smooth rod</t>
  </si>
  <si>
    <t>SSFHR10-500</t>
  </si>
  <si>
    <t>HD-MS0013</t>
  </si>
  <si>
    <t>608ZZ bearing</t>
  </si>
  <si>
    <t>vxb.com</t>
  </si>
  <si>
    <t>100Skate</t>
  </si>
  <si>
    <t>8 bearings used in robot, 3 in extruder</t>
  </si>
  <si>
    <t>50/33 pkg of 100</t>
  </si>
  <si>
    <t>PO02160/PO02282</t>
  </si>
  <si>
    <t>1/10/14 – 2/10/14</t>
  </si>
  <si>
    <t>8225 in stock</t>
  </si>
  <si>
    <t>Received first 5000</t>
  </si>
  <si>
    <t>HD-RD0004</t>
  </si>
  <si>
    <t>8mm Smooth Rod x 18-19mm</t>
  </si>
  <si>
    <t>MBK</t>
  </si>
  <si>
    <t>PO02265</t>
  </si>
  <si>
    <t>(970) 532-3878</t>
  </si>
  <si>
    <t>HE-SH0016</t>
  </si>
  <si>
    <t>Assy, Budaschnozzle 2.0c with 0.35 nozzle</t>
  </si>
  <si>
    <t>4</t>
  </si>
  <si>
    <t>See Buda BOM</t>
  </si>
  <si>
    <t>460 built</t>
  </si>
  <si>
    <t>HD-MS0002-3</t>
  </si>
  <si>
    <t>Borosilicate Glass Bed 300mm x 300mm</t>
  </si>
  <si>
    <t>Allen Scientific</t>
  </si>
  <si>
    <t>Y carriage and Bed Plate</t>
  </si>
  <si>
    <t>PO02252</t>
  </si>
  <si>
    <t>HD-MS0057</t>
  </si>
  <si>
    <t>PET Tape, 12"x12" sheet, green</t>
  </si>
  <si>
    <t>Pack-N-Tape</t>
  </si>
  <si>
    <t>PO02102</t>
  </si>
  <si>
    <t>Received 800</t>
  </si>
  <si>
    <t>HD-EX0010</t>
  </si>
  <si>
    <t>Aluminum Frame, extrusion 20mm x 20mm x 500mm, black</t>
  </si>
  <si>
    <t>misumi.com</t>
  </si>
  <si>
    <t>HFSB5-2020-500</t>
  </si>
  <si>
    <t>1200 in stock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</si>
  <si>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</si>
  <si>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</si>
  <si>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</si>
  <si>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</si>
  <si>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</t>
  </si>
  <si>
    <t>HFSB5-2020-500-TPW</t>
  </si>
  <si>
    <t>600 in stock</t>
  </si>
  <si>
    <t>HD-MS0172</t>
  </si>
  <si>
    <t>Screw, Lead, Misumi MTSBRK12-420-F7-R8-T9-Q8-S20-E5-FE0-FW7-FY1</t>
  </si>
  <si>
    <t>MTSBRK12-420-F7-R8-T9-Q8-S20-E5-FE0-FW7-FY1</t>
  </si>
  <si>
    <t>PO02347</t>
  </si>
  <si>
    <t>300 in stock</t>
  </si>
  <si>
    <t>HD-MS0173</t>
  </si>
  <si>
    <t>Nut, Lead Screw, Resin, Misumi MTSRR12</t>
  </si>
  <si>
    <t>MTSRR12</t>
  </si>
  <si>
    <t>HD-MS0194</t>
  </si>
  <si>
    <t>Coupling, Set Screw, Misumi GSASL16-5-5</t>
  </si>
  <si>
    <t>GSASL16-5-5</t>
  </si>
  <si>
    <t>HD-BL0009</t>
  </si>
  <si>
    <t>GT2, Single sided Neoprene Belt, 2mm pitch, 582 teeth, 6mm wide,fiberglass cords</t>
  </si>
  <si>
    <t>B &amp; B Manufacturing, Inc</t>
  </si>
  <si>
    <t>1164-2P-06 (2MR-1164-06)</t>
  </si>
  <si>
    <t>Y and X drive</t>
  </si>
  <si>
    <t>7</t>
  </si>
  <si>
    <t>PO02146</t>
  </si>
  <si>
    <t>Called 2/18/14 The order is in progress</t>
  </si>
  <si>
    <t>HD-MS0033</t>
  </si>
  <si>
    <t>GT2 Timing Pulley, 5mm Bore Aluminum</t>
  </si>
  <si>
    <t>16-2P06M6CA5 5MM BORE ALUMINUM</t>
  </si>
  <si>
    <t>643 in stock</t>
  </si>
  <si>
    <t>HD-BU0001</t>
  </si>
  <si>
    <t>DryLin® R - Solid polymer bearing RJM-01, 10mm</t>
  </si>
  <si>
    <t>IGUS</t>
  </si>
  <si>
    <t>RJM-01-10</t>
  </si>
  <si>
    <t>PO02182</t>
  </si>
  <si>
    <t>6850 In Stock</t>
  </si>
  <si>
    <t>See Desen Weier Quote; Freight charges amortized</t>
  </si>
  <si>
    <t>PP-FP0029</t>
  </si>
  <si>
    <t>Cover, Electronics, Guava</t>
  </si>
  <si>
    <t>EPOCS</t>
  </si>
  <si>
    <t>PO02261</t>
  </si>
  <si>
    <t>PP-FP0030</t>
  </si>
  <si>
    <t>Enclosure, Sheet Metal, Guava</t>
  </si>
  <si>
    <t>PP-FP0009</t>
  </si>
  <si>
    <t>LCD cover back, black anodized</t>
  </si>
  <si>
    <t>PP-FP0008</t>
  </si>
  <si>
    <t>LCD cover front, black anodized</t>
  </si>
  <si>
    <t>PP-FP0012</t>
  </si>
  <si>
    <t>frame_connector</t>
  </si>
  <si>
    <t>Custom Laser</t>
  </si>
  <si>
    <t>PO02255</t>
  </si>
  <si>
    <t>PP-FP0011</t>
  </si>
  <si>
    <t>TAZ name plate, laser cut</t>
  </si>
  <si>
    <t>320 in stock</t>
  </si>
  <si>
    <t>PP-MP0045</t>
  </si>
  <si>
    <t>Bed Mount Plate, Aluminum</t>
  </si>
  <si>
    <t>PP-FP0015</t>
  </si>
  <si>
    <t>Y Axis End Idler</t>
  </si>
  <si>
    <t>PP-FP0016</t>
  </si>
  <si>
    <t>Y Axis End Motor</t>
  </si>
  <si>
    <t>PP-FP0031</t>
  </si>
  <si>
    <t>X end Plate</t>
  </si>
  <si>
    <t>Printed</t>
  </si>
  <si>
    <t>PP-GP0083</t>
  </si>
  <si>
    <t>bed_finger</t>
  </si>
  <si>
    <t>Printing</t>
  </si>
  <si>
    <t>1159 In Stock</t>
  </si>
  <si>
    <t>PP-GP0084</t>
  </si>
  <si>
    <t>double_bearing_holder</t>
  </si>
  <si>
    <t>1149 In Stock</t>
  </si>
  <si>
    <t>PP-GP0117</t>
  </si>
  <si>
    <t>Bearing Holder v1.1b, TAZ</t>
  </si>
  <si>
    <t>1793 In Stock</t>
  </si>
  <si>
    <t>PP-GP0086</t>
  </si>
  <si>
    <t>Belt clamp, TAZ</t>
  </si>
  <si>
    <t>PP-GP0089</t>
  </si>
  <si>
    <t>LCD_spacer</t>
  </si>
  <si>
    <t>PP-GP0120</t>
  </si>
  <si>
    <t>feed_tube_holder_v2.0</t>
  </si>
  <si>
    <t>PP-GP0074</t>
  </si>
  <si>
    <t>feed_tube spinner</t>
  </si>
  <si>
    <t>368 In Stock</t>
  </si>
  <si>
    <t>PP-GP0061</t>
  </si>
  <si>
    <t>herringbone_large_gear</t>
  </si>
  <si>
    <t>546 In Stock</t>
  </si>
  <si>
    <t>PP-GP0062</t>
  </si>
  <si>
    <t>herringbone_small_gear</t>
  </si>
  <si>
    <t>408 In Stock</t>
  </si>
  <si>
    <t>PP-GP0060</t>
  </si>
  <si>
    <t>Wade Reloaded Bearing Washer</t>
  </si>
  <si>
    <t>528 In Stock</t>
  </si>
  <si>
    <t>PP-GP0058</t>
  </si>
  <si>
    <t>Wade Reloaded Extruder Block</t>
  </si>
  <si>
    <t>PP-GP0059</t>
  </si>
  <si>
    <t>Wade Reloaded Idler Block</t>
  </si>
  <si>
    <t>407 In Stock</t>
  </si>
  <si>
    <t>PP-GP0091</t>
  </si>
  <si>
    <t>extruder_latch</t>
  </si>
  <si>
    <t>PP-GP0151</t>
  </si>
  <si>
    <t>X Idler v2.3 , TAZ</t>
  </si>
  <si>
    <t>225 In Stock</t>
  </si>
  <si>
    <t>PP-GP0128</t>
  </si>
  <si>
    <t>X Carriage v2.0 ,TAZ</t>
  </si>
  <si>
    <t>395 In Stock</t>
  </si>
  <si>
    <t>PP-GP0094</t>
  </si>
  <si>
    <t>x_carriage_guide</t>
  </si>
  <si>
    <t>336 In Stock</t>
  </si>
  <si>
    <t>PP-GP0152</t>
  </si>
  <si>
    <t>X Motor Mount v2.1, TAZ</t>
  </si>
  <si>
    <t>641 In Stock</t>
  </si>
  <si>
    <t>PP-GP0096</t>
  </si>
  <si>
    <t>Extruder mount, TAZ</t>
  </si>
  <si>
    <t>517 In Stock</t>
  </si>
  <si>
    <t>PP-GP0150</t>
  </si>
  <si>
    <t>y_belt_mount</t>
  </si>
  <si>
    <t>400 In Stock</t>
  </si>
  <si>
    <t>PP-GP0121</t>
  </si>
  <si>
    <t>Y Mount Chassis v2.1, TAZ</t>
  </si>
  <si>
    <t>1787 In Stock</t>
  </si>
  <si>
    <t>PP-GP0122</t>
  </si>
  <si>
    <t>y_mount_table-2.1</t>
  </si>
  <si>
    <t>1692 In Stock</t>
  </si>
  <si>
    <t>PP-GP0123</t>
  </si>
  <si>
    <t>Z Top Drive v1.2-Left, TAZ</t>
  </si>
  <si>
    <t>311 In Stock</t>
  </si>
  <si>
    <t>PP-GP0124</t>
  </si>
  <si>
    <t>Z Top Drive v1.2-Right, TAZ</t>
  </si>
  <si>
    <t>256 In Stock</t>
  </si>
  <si>
    <t>PP-GP0125</t>
  </si>
  <si>
    <t>Z Motor Mount v2.1 nonswitch-Right</t>
  </si>
  <si>
    <t>187 In Stock</t>
  </si>
  <si>
    <t>PP-GP0126</t>
  </si>
  <si>
    <t>Z Motor Mount v2.1 switch-Left , TAZ</t>
  </si>
  <si>
    <t>185 In Stock</t>
  </si>
  <si>
    <t>PP-GP0109</t>
  </si>
  <si>
    <t>Spool Arm, TAZ</t>
  </si>
  <si>
    <t>413 In Stock</t>
  </si>
  <si>
    <t>PP-GP0118</t>
  </si>
  <si>
    <t>Bed Corner v2.5</t>
  </si>
  <si>
    <t>1905 In Stock</t>
  </si>
  <si>
    <t>PP-GP0107</t>
  </si>
  <si>
    <t>shipping_clamp_a</t>
  </si>
  <si>
    <t>2475 In Stock</t>
  </si>
  <si>
    <t>PP-GP0108</t>
  </si>
  <si>
    <t>shipping_clamp_b</t>
  </si>
  <si>
    <t>2430 In Stock</t>
  </si>
  <si>
    <t>PP-GP0113</t>
  </si>
  <si>
    <t>Y Corner Left v1.2, TAZ</t>
  </si>
  <si>
    <t>398 In Stock</t>
  </si>
  <si>
    <t>PP-GP0114</t>
  </si>
  <si>
    <t>Y Corner Right v1.2, TAZ</t>
  </si>
  <si>
    <t>471 In Stock</t>
  </si>
  <si>
    <t>PP-GP0115</t>
  </si>
  <si>
    <t>Y Bearing Mount v2.6.b, TAZ</t>
  </si>
  <si>
    <t>784 In Stock</t>
  </si>
  <si>
    <t>PP-GP0116</t>
  </si>
  <si>
    <t>Y Motor Mount v2.4, TAZ</t>
  </si>
  <si>
    <t>988 In Stock</t>
  </si>
  <si>
    <t>PP-GP0127</t>
  </si>
  <si>
    <t>Z Nut Mount V 1.0 , TAZ</t>
  </si>
  <si>
    <t>941 In Stock</t>
  </si>
  <si>
    <t>PP-GP0154</t>
  </si>
  <si>
    <t>Electronics Case Mount v1.0</t>
  </si>
  <si>
    <t>3718 In Stock</t>
  </si>
  <si>
    <t>PP-GP0153</t>
  </si>
  <si>
    <t>Extruder Fan Mount v1.0, TAZ</t>
  </si>
  <si>
    <t>181 In Stock</t>
  </si>
  <si>
    <t>PP-GP0163</t>
  </si>
  <si>
    <t>Long Shim</t>
  </si>
  <si>
    <t>Tools</t>
  </si>
  <si>
    <t>TL-MS0019</t>
  </si>
  <si>
    <t>Tool Kit, TAZ</t>
  </si>
  <si>
    <t>See next page</t>
  </si>
  <si>
    <t>149 In Stock</t>
  </si>
  <si>
    <t>Electronics</t>
  </si>
  <si>
    <t>PC-BD0027</t>
  </si>
  <si>
    <t>Silicon Heater, 24V ,360W, 298mm x 298mm, Self Adhesive, w/ connectors</t>
  </si>
  <si>
    <t>National Plastic Heater</t>
  </si>
  <si>
    <t>PO02143</t>
  </si>
  <si>
    <t>550 in stock</t>
  </si>
  <si>
    <t>Pre-assembled Electronics</t>
  </si>
  <si>
    <t>EL-HR0016-2</t>
  </si>
  <si>
    <t>Motor wires -2</t>
  </si>
  <si>
    <t>RPC</t>
  </si>
  <si>
    <t>KT-EL0010</t>
  </si>
  <si>
    <t>Heat Bed Extension v1.0, TAZ</t>
  </si>
  <si>
    <t>Made Here</t>
  </si>
  <si>
    <t>55 In Stock</t>
  </si>
  <si>
    <t>KT-EL0011</t>
  </si>
  <si>
    <t>Extruder Extension v1.0, TAZ</t>
  </si>
  <si>
    <t>36 In Stock</t>
  </si>
  <si>
    <t>KT-EL0012</t>
  </si>
  <si>
    <t>Xz Extension v1.0, TAZ</t>
  </si>
  <si>
    <t>KT-EL0013</t>
  </si>
  <si>
    <t>YZ Extension v1.0, TAZ</t>
  </si>
  <si>
    <t>12 In Stock</t>
  </si>
  <si>
    <t>KT-EL0014</t>
  </si>
  <si>
    <t>LCD Extension v1.0, TAZ</t>
  </si>
  <si>
    <t>120 In Stock</t>
  </si>
  <si>
    <t>KT-EL0015</t>
  </si>
  <si>
    <t>Y Switch v1.0, TAZ</t>
  </si>
  <si>
    <t>KT-EL0016</t>
  </si>
  <si>
    <t>X Switch v1.0, TAZ</t>
  </si>
  <si>
    <t>KT-EL0017</t>
  </si>
  <si>
    <t>Z Switch v1.0, TAZ</t>
  </si>
  <si>
    <t>KT-EL0018</t>
  </si>
  <si>
    <t>40mm Fan Assembly v1.0, TAZ</t>
  </si>
  <si>
    <t>KT-EL0019</t>
  </si>
  <si>
    <t>80mm Fan Assembly v1.0, TAZ</t>
  </si>
  <si>
    <t>KT-EL0020</t>
  </si>
  <si>
    <t>CB YZ Harness v2.1, TAZ</t>
  </si>
  <si>
    <t>14 In Stock</t>
  </si>
  <si>
    <t>KT-EL0021</t>
  </si>
  <si>
    <t>CB Xz Harness v2.1, TAZ</t>
  </si>
  <si>
    <t>KT-EL0022</t>
  </si>
  <si>
    <t>CB Power Harness v1.0, TAZ</t>
  </si>
  <si>
    <t>29 In Stock</t>
  </si>
  <si>
    <t>KT-EL0023</t>
  </si>
  <si>
    <t>CB LCD Harness v2.2, TAZ</t>
  </si>
  <si>
    <t>9 In Stock</t>
  </si>
  <si>
    <t>KT-EL0024</t>
  </si>
  <si>
    <t>CB Extruder 1 Harness v2.2, TAZ</t>
  </si>
  <si>
    <t>38 In Stock</t>
  </si>
  <si>
    <t>KT-EL0025</t>
  </si>
  <si>
    <t>CB Heat Bed Harness v2.0, TAZ</t>
  </si>
  <si>
    <t>88 In Stock</t>
  </si>
  <si>
    <t>Waiting to Order</t>
  </si>
  <si>
    <t>Barry</t>
  </si>
  <si>
    <t>Jeff</t>
  </si>
  <si>
    <t>Has BOM</t>
  </si>
  <si>
    <t>Seth</t>
  </si>
  <si>
    <t>Needs to be updated</t>
  </si>
  <si>
    <t>Need to Order like now</t>
  </si>
  <si>
    <t>Responsible</t>
  </si>
  <si>
    <t>To Order</t>
  </si>
  <si>
    <t>Motor Wires -2</t>
  </si>
  <si>
    <t>PO02256</t>
  </si>
  <si>
    <t>EL-MT0001</t>
  </si>
  <si>
    <t>NEMA 17 Stepper Motors, wires cut to 60mm</t>
  </si>
  <si>
    <t>Soyo</t>
  </si>
  <si>
    <t>SY42STH47-1504A</t>
  </si>
  <si>
    <t>PO2141</t>
  </si>
  <si>
    <t>EL-MS0058</t>
  </si>
  <si>
    <t>CONN PIN MALE 24-30AWG CRIMP TIN</t>
  </si>
  <si>
    <t>Molex</t>
  </si>
  <si>
    <t>16-02-0108</t>
  </si>
  <si>
    <t>WM2565-ND</t>
  </si>
  <si>
    <t>EL-MS0061</t>
  </si>
  <si>
    <t>Connector, 4 pin Male housing with latch</t>
  </si>
  <si>
    <t>WM2535-ND</t>
  </si>
  <si>
    <t>EMI/RFI-Shield Heat-Shrink Tubing 3/16" ID Before, 3/32" ID After, 48" L, Black, cut to 50mm</t>
  </si>
  <si>
    <t>7937K31</t>
  </si>
  <si>
    <t>Labor+non-supplies electroinics</t>
  </si>
  <si>
    <t>TL-MS0001</t>
  </si>
  <si>
    <t>Tool Kit Bag w/ LulzBot logo</t>
  </si>
  <si>
    <t>Specialty incentives Inc.</t>
  </si>
  <si>
    <t>PO02253</t>
  </si>
  <si>
    <t>TL-MS0020</t>
  </si>
  <si>
    <t>Stainless Steel/Straight Instrument Cleaner Brush</t>
  </si>
  <si>
    <t>TL-HD0006</t>
  </si>
  <si>
    <t>Gordon Brush</t>
  </si>
  <si>
    <t>PO02272</t>
  </si>
  <si>
    <t>http://www.gordonbrush.com/stainless-steel/straight-instrument-cleaner-brush-p-1294-l-en.html</t>
  </si>
  <si>
    <t>TL-HD0046</t>
  </si>
  <si>
    <t>Pro Dental Pick, 5 3/4 in</t>
  </si>
  <si>
    <t>TL-HD0007</t>
  </si>
  <si>
    <t>Precision Products</t>
  </si>
  <si>
    <t>J1031S</t>
  </si>
  <si>
    <t>PO02273</t>
  </si>
  <si>
    <t>TL-HD0008</t>
  </si>
  <si>
    <t>Stainless Steel Pocket Rule Semiflexible, Metric Grads, 150 mm Length</t>
  </si>
  <si>
    <t>6813a62</t>
  </si>
  <si>
    <t>TL-HD0009</t>
  </si>
  <si>
    <t>7 1/2" Nylon Handle Clam Knife</t>
  </si>
  <si>
    <t>WEBstaurant Store</t>
  </si>
  <si>
    <t>PO02274</t>
  </si>
  <si>
    <t>Food Machinery of America Inc. Omcan Food Machinery</t>
  </si>
  <si>
    <t>TL-HD0048</t>
  </si>
  <si>
    <t>Elmer's X-Acto No. 1 Precision Knife – Aluminum</t>
  </si>
  <si>
    <t>TL-HD0010</t>
  </si>
  <si>
    <t>Business Supply</t>
  </si>
  <si>
    <t>EPIX3201</t>
  </si>
  <si>
    <t>PO02275</t>
  </si>
  <si>
    <t>http://www.business-supply.com/p-8487-elmers-x-acto-no-1-precision-knife-aluminum.aspx?utm_le=true&amp;id={adwords_producttargetid}&amp;gclid=CJXMiLXrqbcCFao-Mgod8hkAkQ</t>
  </si>
  <si>
    <t>TL-HD0049</t>
  </si>
  <si>
    <t>6'' Deluxe Bent Stainless Steel Tweezer with Serrated Teeth</t>
  </si>
  <si>
    <t>TL-HD0011</t>
  </si>
  <si>
    <t>Roeder Industries</t>
  </si>
  <si>
    <t>TWE6</t>
  </si>
  <si>
    <t>PO02276</t>
  </si>
  <si>
    <t>http://roederindustries.com/shopexd.asp?id=1153</t>
  </si>
  <si>
    <t>TL-HD0050</t>
  </si>
  <si>
    <t>6" Professional Long Nose Pliers</t>
  </si>
  <si>
    <t>TL-HD0012</t>
  </si>
  <si>
    <t>Creative Home &amp; Gardening</t>
  </si>
  <si>
    <t>CJ25328493</t>
  </si>
  <si>
    <t>PO02277</t>
  </si>
  <si>
    <t>http://creativehomeandgardening.com/catalog/chg_catalog.mvc?cat+select+HTA+004440+CJ25328493</t>
  </si>
  <si>
    <t>TL-HD0047</t>
  </si>
  <si>
    <t>Tekton  13-pc. Long Arm Ball Hex Key Wrench Set (Metric)</t>
  </si>
  <si>
    <t>TL-HD0013</t>
  </si>
  <si>
    <t>GRPerks</t>
  </si>
  <si>
    <t>SPM2092250003</t>
  </si>
  <si>
    <t>PO02278</t>
  </si>
  <si>
    <t>http://www.sears.com/tekton-13-pc-long-arm-ball-hex-key/p-SPM2092250003?prdNo=10&amp;blockNo=160&amp;blockType=G160</t>
  </si>
  <si>
    <t>TL-MS0002</t>
  </si>
  <si>
    <t>HDPE, 8 oz. Natural Large Round Wide-Mouth Jars</t>
  </si>
  <si>
    <t>Uline</t>
  </si>
  <si>
    <t>S-18070</t>
  </si>
  <si>
    <t>PO02280</t>
  </si>
  <si>
    <t>TL-HD0014</t>
  </si>
  <si>
    <t>Standard-Head Open-End Wrench Black Finish, 13mm Sz, 4-7/8" Length, 15 Deg Angle</t>
  </si>
  <si>
    <t>5488A19</t>
  </si>
  <si>
    <t>http://www.lowes.com/pd_337643-25428-85661_0__?productId=3387150&amp;Ntt=13mm+wrench&amp;Ns=p_product_price|0</t>
  </si>
  <si>
    <t>Lowes only has 65, cant back order</t>
  </si>
  <si>
    <t>DC-LB0005</t>
  </si>
  <si>
    <t>2 x 2" D.O.T. Labels - "Right to Know"</t>
  </si>
  <si>
    <t>TL-MS0003</t>
  </si>
  <si>
    <t>S-2845</t>
  </si>
  <si>
    <t>Labor</t>
  </si>
  <si>
    <t>EL-WR0108</t>
  </si>
  <si>
    <t>16AWG Stranded – Violet</t>
  </si>
  <si>
    <t>C2065V-1000-ND</t>
  </si>
  <si>
    <t>EL-WR0109</t>
  </si>
  <si>
    <t>24AWG Stranded – Yellow</t>
  </si>
  <si>
    <t>C2015Y-1000-ND</t>
  </si>
  <si>
    <t>EL-MS0008</t>
  </si>
  <si>
    <t>Heavy Duty Power Connectors HOUSING ONLY, BLACK POWERPOLE 15/45</t>
  </si>
  <si>
    <t>Mouser</t>
  </si>
  <si>
    <t>879-1327G6-BK</t>
  </si>
  <si>
    <t>PO02291</t>
  </si>
  <si>
    <t>EL-MS0010</t>
  </si>
  <si>
    <t>Heavy Duty Power Connectors POWERPOLE 15A CONT</t>
  </si>
  <si>
    <t>879-1332-BK</t>
  </si>
  <si>
    <t>EL-MS0059</t>
  </si>
  <si>
    <t>CONN TERM FEMALE 22-24AWG TIN</t>
  </si>
  <si>
    <t>Molex Inc.</t>
  </si>
  <si>
    <t>16-02-0102</t>
  </si>
  <si>
    <t>WM2510-ND</t>
  </si>
  <si>
    <t>PO02378</t>
  </si>
  <si>
    <t>PC-CN0001</t>
  </si>
  <si>
    <t>CONN HOUSING 2POS .100 W/LATCH</t>
  </si>
  <si>
    <t>WM2900-ND</t>
  </si>
  <si>
    <t>Tubing, Corrugated Loom .25"</t>
  </si>
  <si>
    <t>EL-MS0128</t>
  </si>
  <si>
    <r>
      <rPr>
        <b/>
        <sz val="10"/>
        <color theme="1"/>
        <rFont val="Sans"/>
      </rPr>
      <t>4-POS</t>
    </r>
    <r>
      <rPr>
        <sz val="10"/>
        <color theme="1"/>
        <rFont val="Sans"/>
      </rPr>
      <t>, free hanging</t>
    </r>
  </si>
  <si>
    <t>A1357-ND</t>
  </si>
  <si>
    <t>EL-MS0122</t>
  </si>
  <si>
    <t>14-18 AWG Tin Pin for Plug</t>
  </si>
  <si>
    <t>A31998TR-ND</t>
  </si>
  <si>
    <t>EL-MS0123</t>
  </si>
  <si>
    <t>20-24 AWG Tin Pin for Plug</t>
  </si>
  <si>
    <t>A31991TR-ND</t>
  </si>
  <si>
    <t>EL-MS0140</t>
  </si>
  <si>
    <t>Cable Clamp for 4-Pos; 0.329” opening</t>
  </si>
  <si>
    <t>A104910-ND</t>
  </si>
  <si>
    <t>EL-WR0103</t>
  </si>
  <si>
    <t>24AWG Stranded – Red</t>
  </si>
  <si>
    <t>C2015R-1000-ND</t>
  </si>
  <si>
    <t>EL-WR0104</t>
  </si>
  <si>
    <t>24AWG Stranded – Orange</t>
  </si>
  <si>
    <t>C2015A-1000-ND</t>
  </si>
  <si>
    <t>EL-WR0105</t>
  </si>
  <si>
    <t>24AWG Stranded – Black</t>
  </si>
  <si>
    <t>C2015B-1000-ND</t>
  </si>
  <si>
    <t>EL-WR0099</t>
  </si>
  <si>
    <t>Shielded 4Cond 22AWG</t>
  </si>
  <si>
    <t>W504-1000-ND</t>
  </si>
  <si>
    <t>EL-MS0131</t>
  </si>
  <si>
    <r>
      <rPr>
        <b/>
        <sz val="10"/>
        <color rgb="FF000000"/>
        <rFont val="FreeSans"/>
      </rPr>
      <t>14-POS</t>
    </r>
    <r>
      <rPr>
        <sz val="10"/>
        <color rgb="FF000000"/>
        <rFont val="FreeSans"/>
      </rPr>
      <t>, free hanging</t>
    </r>
  </si>
  <si>
    <t>A1358-ND</t>
  </si>
  <si>
    <t>EL-MS0129</t>
  </si>
  <si>
    <t>Cable Clamp for 14-Pos; 0.453” opening</t>
  </si>
  <si>
    <t>A32516-ND</t>
  </si>
  <si>
    <t>EL-MS0062</t>
  </si>
  <si>
    <t>Connector, 4 pin Female housing with latch</t>
  </si>
  <si>
    <t>WM2902-ND</t>
  </si>
  <si>
    <t>EL-WR0107</t>
  </si>
  <si>
    <t>24AWG Stranded – White</t>
  </si>
  <si>
    <t>C2015W-1000-ND</t>
  </si>
  <si>
    <t>EL-WR0111</t>
  </si>
  <si>
    <t>24AWG Stranded – Blue</t>
  </si>
  <si>
    <t>C2015L-1000-ND</t>
  </si>
  <si>
    <t>PO02448</t>
  </si>
  <si>
    <t>EL-MS0130</t>
  </si>
  <si>
    <t>Cable Clamp for 14-Pos; 0.453” opening; full cover</t>
  </si>
  <si>
    <t>A33754-ND</t>
  </si>
  <si>
    <t>EL-MS0139</t>
  </si>
  <si>
    <t>Tubing, Corrugated Loom .375"</t>
  </si>
  <si>
    <t>7840K32</t>
  </si>
  <si>
    <t>Noninsulated Wire Ferrule, 14 AWG, .28" Pin Length</t>
  </si>
  <si>
    <t>9681K25</t>
  </si>
  <si>
    <t>Hook Up Stranded 18AWG Wire, Black</t>
  </si>
  <si>
    <t>Newark Electronic</t>
  </si>
  <si>
    <t>78R8041</t>
  </si>
  <si>
    <t>Terminal, Ring Tongue, #10, Crimp</t>
  </si>
  <si>
    <t>55H3650</t>
  </si>
  <si>
    <t>EL-CA0016</t>
  </si>
  <si>
    <t>Flat Cables .050" 10C Shielded Black 28AWG Stranded</t>
  </si>
  <si>
    <t>3M</t>
  </si>
  <si>
    <t>517-3517/10</t>
  </si>
  <si>
    <t>17 100' rolls</t>
  </si>
  <si>
    <t>PC-CN0010</t>
  </si>
  <si>
    <t>IDC 10POS Dual 30AU</t>
  </si>
  <si>
    <t>609-1739-ND</t>
  </si>
  <si>
    <t>EL-MS0126</t>
  </si>
  <si>
    <t>D-Sub Plug 25POS IDC</t>
  </si>
  <si>
    <t>3M15408-ND</t>
  </si>
  <si>
    <t>EL-MS0134</t>
  </si>
  <si>
    <t>Backshell DB25 Flat Ribbon</t>
  </si>
  <si>
    <t>976-25RPE-ND</t>
  </si>
  <si>
    <t>PP-MP0059</t>
  </si>
  <si>
    <t>CONN HOUSING MALE 2POS .100</t>
  </si>
  <si>
    <t>WM2533-ND</t>
  </si>
  <si>
    <t>EL-MS0142</t>
  </si>
  <si>
    <t>CONN RECEPT FASTON 22-26AWG .110</t>
  </si>
  <si>
    <t>A27793-ND</t>
  </si>
  <si>
    <t>EL-SW0021</t>
  </si>
  <si>
    <t>Switch SIM Roll SPDT 3A 125V</t>
  </si>
  <si>
    <t>SW768-ND</t>
  </si>
  <si>
    <t>EL-FA0011</t>
  </si>
  <si>
    <t>FAN,24VDC,Sleeve,5.75CFM,40X40X10MM,60mA 6000RPM,1.44W,280MM LEADS,CE/RoHS</t>
  </si>
  <si>
    <t>Kysan</t>
  </si>
  <si>
    <t>TF4010-24H-S</t>
  </si>
  <si>
    <t>PO02284</t>
  </si>
  <si>
    <t>EL-FA0012</t>
  </si>
  <si>
    <t>FAN,24VDC,BALL,31.60CFM,80×80×15 MM,100mA</t>
  </si>
  <si>
    <t>TF8015-24M-B</t>
  </si>
  <si>
    <t>PC-CN0003</t>
  </si>
  <si>
    <t>Connector Housing  3POS .100 W/Latch</t>
  </si>
  <si>
    <t>WM2901-ND</t>
  </si>
  <si>
    <t>EL-MS0133</t>
  </si>
  <si>
    <t>14-POS, panel mount w. brass inserts</t>
  </si>
  <si>
    <t>A106308-ND</t>
  </si>
  <si>
    <t>EL-MS0124</t>
  </si>
  <si>
    <t>20-24 AWG Tin Sockets for Receptacle</t>
  </si>
  <si>
    <t>A31995TR-ND</t>
  </si>
  <si>
    <t>EL-MS0121</t>
  </si>
  <si>
    <t>14-18 AWG Tin Sockets for Receptacle</t>
  </si>
  <si>
    <t>A31997TR-ND</t>
  </si>
  <si>
    <t>EL-MS0141</t>
  </si>
  <si>
    <t>Term Ring Non Ins 26-22AWG #4</t>
  </si>
  <si>
    <t>298-10067-ND</t>
  </si>
  <si>
    <t>EL-WR0110</t>
  </si>
  <si>
    <t>16AWG Stranded – Yellow</t>
  </si>
  <si>
    <t>C2065Y-100-ND</t>
  </si>
  <si>
    <t>EL-WR0106</t>
  </si>
  <si>
    <t>16AWG Stranded – Red</t>
  </si>
  <si>
    <t>C2065R-1000-ND</t>
  </si>
  <si>
    <t>PC-CN0013</t>
  </si>
  <si>
    <t>Term Block Plug 6POS STR 5.08MM</t>
  </si>
  <si>
    <t>WM7822-ND</t>
  </si>
  <si>
    <t>EL-WR0098</t>
  </si>
  <si>
    <t>25Cond Ribbon LT GRY</t>
  </si>
  <si>
    <t>MD25R-100-ND</t>
  </si>
  <si>
    <t>EL-MS0127</t>
  </si>
  <si>
    <r>
      <rPr>
        <b/>
        <sz val="10"/>
        <color rgb="FF000000"/>
        <rFont val="Liberation Serif1"/>
      </rPr>
      <t xml:space="preserve">D-Sub </t>
    </r>
    <r>
      <rPr>
        <sz val="10"/>
        <color rgb="FF000000"/>
        <rFont val="Liberation Serif1"/>
      </rPr>
      <t>RCPT</t>
    </r>
    <r>
      <rPr>
        <b/>
        <sz val="10"/>
        <color rgb="FF000000"/>
        <rFont val="Liberation Serif1"/>
      </rPr>
      <t xml:space="preserve"> 25POS IDC</t>
    </r>
  </si>
  <si>
    <t>3M15414-ND</t>
  </si>
  <si>
    <t>EL-MS0075</t>
  </si>
  <si>
    <t>8-POS   .100 Dual  (Black)</t>
  </si>
  <si>
    <t>WM2521-ND</t>
  </si>
  <si>
    <t>EL-MS0074</t>
  </si>
  <si>
    <t>20-POS  .100 Dual (Black)</t>
  </si>
  <si>
    <t>WM2527-ND</t>
  </si>
  <si>
    <t>PC-CN0032</t>
  </si>
  <si>
    <t>Term Block Plug 2POS STR 5.08MM</t>
  </si>
  <si>
    <t>WM7819-ND</t>
  </si>
  <si>
    <t>PC-CN0008</t>
  </si>
  <si>
    <t>4-POS, panel mount w. brass inserts</t>
  </si>
  <si>
    <t>A25053-ND</t>
  </si>
  <si>
    <t>Connector</t>
  </si>
  <si>
    <t>Receptacle</t>
  </si>
  <si>
    <t>Pin/ Socket</t>
  </si>
  <si>
    <t>Socket</t>
  </si>
  <si>
    <t>A31995-ND</t>
  </si>
  <si>
    <t>*Connector</t>
  </si>
  <si>
    <t>Plug</t>
  </si>
  <si>
    <t>*Pin/ Socket</t>
  </si>
  <si>
    <t>Pin</t>
  </si>
  <si>
    <t>A31989-ND</t>
  </si>
  <si>
    <t>*Str Relief</t>
  </si>
  <si>
    <t>Straight Housing</t>
  </si>
  <si>
    <t>90 Deg Housing</t>
  </si>
  <si>
    <t>------//---------; 0.453” opening; full cover</t>
  </si>
  <si>
    <t>A31997-ND</t>
  </si>
  <si>
    <r>
      <rPr>
        <b/>
        <sz val="10"/>
        <color rgb="FF000000"/>
        <rFont val="FreeSans"/>
      </rPr>
      <t>4-POS</t>
    </r>
    <r>
      <rPr>
        <sz val="10"/>
        <color rgb="FF000000"/>
        <rFont val="FreeSans"/>
      </rPr>
      <t>, free hanging</t>
    </r>
  </si>
  <si>
    <t>A31998-ND</t>
  </si>
  <si>
    <t>Receptcl/Socket</t>
  </si>
  <si>
    <t>8350-7005</t>
  </si>
  <si>
    <t>*</t>
  </si>
  <si>
    <t>8225-8000</t>
  </si>
  <si>
    <t>Back Shell</t>
  </si>
  <si>
    <t>Norcomp</t>
  </si>
  <si>
    <t>976-025-010R031</t>
  </si>
  <si>
    <t>LCD Conn Housing</t>
  </si>
  <si>
    <t>22-55-2081</t>
  </si>
  <si>
    <t>LCO Conn Housing</t>
  </si>
  <si>
    <t>22-55-2201</t>
  </si>
  <si>
    <t>Crimp</t>
  </si>
  <si>
    <t>Female/Socket</t>
  </si>
  <si>
    <t>Connector Crimp - Socket</t>
  </si>
  <si>
    <t>LCD Socket</t>
  </si>
  <si>
    <t>FCI</t>
  </si>
  <si>
    <t>71600-010LF FCI</t>
  </si>
  <si>
    <t>Cable</t>
  </si>
  <si>
    <t>Flat Ribbon Cable</t>
  </si>
  <si>
    <t>25Cond Ribbon LT GRY 100FT (16cm)</t>
  </si>
  <si>
    <t>HF365/25SF</t>
  </si>
  <si>
    <t>Switch</t>
  </si>
  <si>
    <t>Micro Limit SW</t>
  </si>
  <si>
    <t>Omron</t>
  </si>
  <si>
    <t>SS-3GL13PT</t>
  </si>
  <si>
    <t>Thermistor/switch</t>
  </si>
  <si>
    <t>Connector Housing  2POS .100 W/Latch</t>
  </si>
  <si>
    <t>Motor Conn</t>
  </si>
  <si>
    <t>Connector Housing  4POS .100 W/Latch</t>
  </si>
  <si>
    <t>Switch Conn</t>
  </si>
  <si>
    <t>**Connector</t>
  </si>
  <si>
    <t>Socket/ Female</t>
  </si>
  <si>
    <t>Connector Term Female 22-24AWG Tin</t>
  </si>
  <si>
    <t>* Connector</t>
  </si>
  <si>
    <t>Housing</t>
  </si>
  <si>
    <t>Conn Housing Male 2POS .100</t>
  </si>
  <si>
    <t>Conn Housing Male 4POS .100</t>
  </si>
  <si>
    <t>Pin/ Male</t>
  </si>
  <si>
    <t>Conn Term Male Pin 24-30AWG Tin</t>
  </si>
  <si>
    <t>Terminal</t>
  </si>
  <si>
    <t>Switch connection</t>
  </si>
  <si>
    <t>????? - Need Seth's help</t>
  </si>
  <si>
    <t>24V Power Switch</t>
  </si>
  <si>
    <t>TE Conn.</t>
  </si>
  <si>
    <t>3-350820-2</t>
  </si>
  <si>
    <t>Grounding</t>
  </si>
  <si>
    <t>P22-4R-M</t>
  </si>
  <si>
    <t>Power Switch</t>
  </si>
  <si>
    <t>Switch Rocker DPST 20A 125V</t>
  </si>
  <si>
    <t>E-Switch</t>
  </si>
  <si>
    <t>EG1529-ND</t>
  </si>
  <si>
    <t>(2nd Source)</t>
  </si>
  <si>
    <t>Switch Rocker DPST 16A 125V</t>
  </si>
  <si>
    <t>Cherry</t>
  </si>
  <si>
    <t>WRG32F2FBBNN</t>
  </si>
  <si>
    <t>CH784-ND</t>
  </si>
  <si>
    <t>Wire/ Cable</t>
  </si>
  <si>
    <t>Motor Power</t>
  </si>
  <si>
    <t>Shielded 4Cond 22AWG /  100Ft</t>
  </si>
  <si>
    <t>Gen Cable</t>
  </si>
  <si>
    <t>C07623.12.10</t>
  </si>
  <si>
    <t>W504-100-ND</t>
  </si>
  <si>
    <t>Shielded 4Cond 22AWG /  500 ft</t>
  </si>
  <si>
    <t>W504-500-ND</t>
  </si>
  <si>
    <t>Shielded 4Cond 22AWG /  1000 ft</t>
  </si>
  <si>
    <t>Wire</t>
  </si>
  <si>
    <t>Bed Heat Power</t>
  </si>
  <si>
    <t>16AWG Stranded – Violet – 100 ft</t>
  </si>
  <si>
    <t>C2065A.12.19</t>
  </si>
  <si>
    <t>C2065V-100-ND</t>
  </si>
  <si>
    <t>16AWG Stranded – Violet – 1000 ft</t>
  </si>
  <si>
    <t>Bed Thermistor</t>
  </si>
  <si>
    <t>24AWG Stranded – Yellow – 100 ft</t>
  </si>
  <si>
    <t>C2015A.12.05</t>
  </si>
  <si>
    <t>C2015Y-100-ND</t>
  </si>
  <si>
    <t>24AWG Stranded – Yellow – 1000 ft</t>
  </si>
  <si>
    <t>C2015A.21.05</t>
  </si>
  <si>
    <t>Extrd Power (2)</t>
  </si>
  <si>
    <t>24AWG Stranded – Red – 100 ft</t>
  </si>
  <si>
    <t>C2015R.12.03</t>
  </si>
  <si>
    <t>C2015R-100-ND</t>
  </si>
  <si>
    <t>24AWG Stranded – Red – 1000 ft</t>
  </si>
  <si>
    <t>C2015R.21.03</t>
  </si>
  <si>
    <t>Extrd Thermist (2)</t>
  </si>
  <si>
    <t>24AWG Stranded – Orange – 100 ft</t>
  </si>
  <si>
    <t>C2015A.12.04</t>
  </si>
  <si>
    <t>C2015A-100-ND</t>
  </si>
  <si>
    <t>24AWG Stranded – Orange – 1000 ft</t>
  </si>
  <si>
    <t>C2015A.21.04</t>
  </si>
  <si>
    <t>Extrd Fan (2)</t>
  </si>
  <si>
    <t>24AWG Stranded – Black – 100 ft</t>
  </si>
  <si>
    <t>C2015A.12.01</t>
  </si>
  <si>
    <t>C2015B-100-ND</t>
  </si>
  <si>
    <t>24AWG Stranded – Black – 1000 ft</t>
  </si>
  <si>
    <t>C2015A.21.01</t>
  </si>
  <si>
    <t>Extrd Motor (2)</t>
  </si>
  <si>
    <t>Same as Motor Power Wire - ?? mm</t>
  </si>
  <si>
    <t>24VDC</t>
  </si>
  <si>
    <t>16AWG Stranded – Red – 100 ft</t>
  </si>
  <si>
    <t>C2065A.12.03</t>
  </si>
  <si>
    <t>C2065R-100-ND</t>
  </si>
  <si>
    <t>16AWG Stranded – Red – 1000 ft</t>
  </si>
  <si>
    <t>C2065A.21.03</t>
  </si>
  <si>
    <t>24VDC Common</t>
  </si>
  <si>
    <t>16AWG Stranded – Yellow – 100 ft</t>
  </si>
  <si>
    <t>C2065A.12.05</t>
  </si>
  <si>
    <t>16AWG Stranded – Yellow – 1000 ft</t>
  </si>
  <si>
    <t>C2065A.21.05</t>
  </si>
  <si>
    <t>C2065Y-1000-ND</t>
  </si>
  <si>
    <r>
      <rPr>
        <b/>
        <sz val="10"/>
        <color rgb="FF000000"/>
        <rFont val="FreeSans"/>
      </rPr>
      <t>Z</t>
    </r>
    <r>
      <rPr>
        <sz val="10"/>
        <color rgb="FF000000"/>
        <rFont val="FreeSans"/>
      </rPr>
      <t>-Right Motor</t>
    </r>
  </si>
  <si>
    <t>Z- Left Motor</t>
  </si>
  <si>
    <t>Z- Switch</t>
  </si>
  <si>
    <t>24AWG Stranded – White – 100 ft</t>
  </si>
  <si>
    <t>C2015A.12.02</t>
  </si>
  <si>
    <t>C2015W-100-ND</t>
  </si>
  <si>
    <t>24AWG Stranded – White – 1000 ft</t>
  </si>
  <si>
    <t>C2015A.21.02</t>
  </si>
  <si>
    <r>
      <rPr>
        <b/>
        <sz val="10"/>
        <color rgb="FF000000"/>
        <rFont val="FreeSans"/>
      </rPr>
      <t>X</t>
    </r>
    <r>
      <rPr>
        <sz val="10"/>
        <color rgb="FF000000"/>
        <rFont val="FreeSans"/>
      </rPr>
      <t>- Motor</t>
    </r>
  </si>
  <si>
    <t>X- Switch</t>
  </si>
  <si>
    <r>
      <rPr>
        <b/>
        <sz val="10"/>
        <color rgb="FF000000"/>
        <rFont val="FreeSans"/>
      </rPr>
      <t>Y</t>
    </r>
    <r>
      <rPr>
        <sz val="10"/>
        <color rgb="FF000000"/>
        <rFont val="FreeSans"/>
      </rPr>
      <t>- Motor</t>
    </r>
  </si>
  <si>
    <t>TB</t>
  </si>
  <si>
    <t>Power Plug</t>
  </si>
  <si>
    <t>39530-0006</t>
  </si>
  <si>
    <t>Heat &amp; Fan</t>
  </si>
  <si>
    <t>39530-0002</t>
  </si>
  <si>
    <t>* Wire Tubing</t>
  </si>
  <si>
    <t>Corrugated Tubing</t>
  </si>
  <si>
    <t>TUBING CORRUGATED LOOM .25"X100' - BLACK</t>
  </si>
  <si>
    <t>298-1141-ND</t>
  </si>
  <si>
    <t>TUBING CORRUGATED LOOM .25"X100' - BLUE</t>
  </si>
  <si>
    <t>Heat Bed Conn. Housing</t>
  </si>
  <si>
    <t>Heavy Duty Power Connectors PP15/45 HOUSING ONLY - BLACK</t>
  </si>
  <si>
    <t>879-1327G6-BK
(Mouser Part no)</t>
  </si>
  <si>
    <t>Heat Bed Conn, Terminal</t>
  </si>
  <si>
    <t>Heavy Duty Power Connectors PP15 #16-20 AWG CONT LOW DETENT</t>
  </si>
  <si>
    <t>879-1332-BK
(Mouser Part No)</t>
  </si>
  <si>
    <t>*Cable</t>
  </si>
  <si>
    <t>LCD External   Flat Cable</t>
  </si>
  <si>
    <t>3517/10-1005</t>
  </si>
  <si>
    <r>
      <rPr>
        <sz val="10"/>
        <color rgb="FF000000"/>
        <rFont val="FreeSans"/>
      </rPr>
      <t xml:space="preserve">* </t>
    </r>
    <r>
      <rPr>
        <sz val="10"/>
        <color rgb="FFFF0000"/>
        <rFont val="FreeSans"/>
      </rPr>
      <t>Shrink Tubing</t>
    </r>
  </si>
  <si>
    <t>Motor EMI Tubing</t>
  </si>
  <si>
    <t>EMI/RFI-Shield Heat-Shrink Tubing 3/16" ID Before, 3/32" ID After  -
48" Length, Black.</t>
  </si>
  <si>
    <t>7937K21</t>
  </si>
  <si>
    <r>
      <rPr>
        <sz val="10"/>
        <color rgb="FF000000"/>
        <rFont val="FreeSans"/>
      </rPr>
      <t xml:space="preserve">* </t>
    </r>
    <r>
      <rPr>
        <sz val="10"/>
        <color rgb="FFFF0000"/>
        <rFont val="FreeSans"/>
      </rPr>
      <t>Wire Tubing</t>
    </r>
  </si>
  <si>
    <t>Shroud Tubing</t>
  </si>
  <si>
    <t>Standoff</t>
  </si>
  <si>
    <t>4-40 Screw Size Hex Standoff</t>
  </si>
  <si>
    <t>Aluminum Male-Female Threaded Hex Standoff, 3/16" Hex, 3/16" Length,</t>
  </si>
  <si>
    <t>93505A853 – Screw Size 4-40</t>
  </si>
  <si>
    <t>In a TAZ</t>
  </si>
  <si>
    <t>Price</t>
  </si>
  <si>
    <t>Qty to order</t>
  </si>
  <si>
    <t>Total Cost</t>
  </si>
  <si>
    <t>Order Date</t>
  </si>
  <si>
    <t>Office-supplies.us.com</t>
  </si>
  <si>
    <t>Business-supply.com was bought by Quill that doesn't stock this</t>
  </si>
  <si>
    <t>CJ2532-8493</t>
  </si>
  <si>
    <t>amazon@grperks.com</t>
  </si>
  <si>
    <t>Tekton #25220</t>
  </si>
  <si>
    <t>Awaiting paypal invoice</t>
  </si>
  <si>
    <t>ft</t>
  </si>
  <si>
    <t>pkg</t>
  </si>
  <si>
    <t>Tubing, Corrugated Loom .375" x 100'</t>
  </si>
  <si>
    <t>PO02282</t>
  </si>
  <si>
    <t>sheet</t>
  </si>
  <si>
    <t>502 in stock</t>
  </si>
  <si>
    <t>14-POS, free hanging</t>
  </si>
  <si>
    <t>Cable Clamp for 14-Pos; 0.453” opening; full cover, 90 deg</t>
  </si>
  <si>
    <t>370 in stock</t>
  </si>
  <si>
    <t>4-POS, free hanging</t>
  </si>
  <si>
    <t>D-Sub RCPT 25POS IDC</t>
  </si>
  <si>
    <t>168 in stock</t>
  </si>
  <si>
    <t>482 in stock</t>
  </si>
  <si>
    <t>1211 in stock</t>
  </si>
  <si>
    <t>Conn Recept Faston 22-26AWG .110</t>
  </si>
  <si>
    <t>76 In stock</t>
  </si>
  <si>
    <t>See Below</t>
  </si>
  <si>
    <t>EL-WR0095</t>
  </si>
  <si>
    <t>40 in stock</t>
  </si>
  <si>
    <t>2330 in stock</t>
  </si>
  <si>
    <t>20-24 AWG Tin Sockets for Receptacle, Tape reel of 4000</t>
  </si>
  <si>
    <t>in stock</t>
  </si>
  <si>
    <t>20-24 AWG Tin Pin for Plug, Tape reel of 4000</t>
  </si>
  <si>
    <t>in stock, wrong part number</t>
  </si>
  <si>
    <t>14-18 AWG Tin Sockets for Receptacle, Tape reel of 4000</t>
  </si>
  <si>
    <t>10 in stock?</t>
  </si>
  <si>
    <t>14-18 AWG Tin Pin for Plug, Tape reel of 4000</t>
  </si>
  <si>
    <t>Backshell DB25 Flat Ribbon – Gray</t>
  </si>
  <si>
    <t>440 in stock</t>
  </si>
  <si>
    <t>Heavy Duty Power Connectors PP15/45 HOUSING ONLY – BLACK</t>
  </si>
  <si>
    <t>5/9 on backorder, maybe sooner. End of March maybe?</t>
  </si>
  <si>
    <t>Ordered via phone</t>
  </si>
  <si>
    <t xml:space="preserve"> </t>
  </si>
  <si>
    <t>CONN TERM FEMALE 22-24AWG TIN, Tape reel of 20,000</t>
  </si>
  <si>
    <t>WM2510TR-ND</t>
  </si>
  <si>
    <t>CONN PIN MALE 24-30AWG CRIMP TIN, Tape reel of 20,000</t>
  </si>
  <si>
    <t>WM2565TR-ND</t>
  </si>
  <si>
    <t>EL-PS0017</t>
  </si>
  <si>
    <t>Power Supply, 24V, 16.66A, 400W, 4pin, Pengchu Ltd. Kit</t>
  </si>
  <si>
    <t>PO02476</t>
  </si>
  <si>
    <t>EL-MS0150</t>
  </si>
  <si>
    <t>CONN PIN 20-24AWG TIN CRIMP</t>
  </si>
  <si>
    <t>A32008TR-ND</t>
  </si>
  <si>
    <t>PO02479</t>
  </si>
  <si>
    <t>EL-MS0151</t>
  </si>
  <si>
    <t>CONN SOCKET 20-24AWG TIN CRIMP</t>
  </si>
  <si>
    <t>A31990TR-ND</t>
  </si>
  <si>
    <t>EL-MS0152</t>
  </si>
  <si>
    <t>CONN SKT .062 20-24AWG TIN CRIMP</t>
  </si>
  <si>
    <t>A32007TR-ND</t>
  </si>
  <si>
    <t>EL-MS0153</t>
  </si>
  <si>
    <t>CONN SKT .062 14-18AWG AU CRIMP</t>
  </si>
  <si>
    <t>A25012TR-ND</t>
  </si>
  <si>
    <t>EL-MS0154</t>
  </si>
  <si>
    <t>CONN PIN .062 14-18AWG TIN CRIMP</t>
  </si>
  <si>
    <t>Remainder</t>
  </si>
  <si>
    <t>2 weeks</t>
  </si>
  <si>
    <t>3 weeks</t>
  </si>
  <si>
    <t>11 weeks</t>
  </si>
  <si>
    <t>9 weeks</t>
  </si>
  <si>
    <t>20-24 AWG Tin Sockets for Receptacle, Cut Tape</t>
  </si>
  <si>
    <t>A31995CT-ND</t>
  </si>
  <si>
    <t>20-24 AWG Tin Pin for Plug, Cut Tape</t>
  </si>
  <si>
    <t>A31991CT-ND</t>
  </si>
  <si>
    <t>14-18 AWG Tin Sockets for Receptacle, Cut Tape</t>
  </si>
  <si>
    <t>A31997CT-ND</t>
  </si>
  <si>
    <t>14-18 AWG Tin Pin for Plug, Cut Tape</t>
  </si>
  <si>
    <t>A31998CT-ND</t>
  </si>
  <si>
    <t>13 weeks</t>
  </si>
  <si>
    <t>PO02529</t>
  </si>
  <si>
    <t>PO02524</t>
  </si>
  <si>
    <t>End of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</si>
</sst>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.00;[Red]&quot;-&quot;[$$-409]#,##0.00"/>
    <numFmt numFmtId="165" formatCode="&quot;$&quot;#,##0.00;[Red]&quot;-&quot;&quot;$&quot;#,##0.00;"/>
    <numFmt numFmtId="166" formatCode="mm/dd/yy"/>
    <numFmt numFmtId="167" formatCode="[$$-409]#,##0.0000;[Red]&quot;-&quot;[$$-409]#,##0.0000"/>
    <numFmt numFmtId="168" formatCode="m/d/yy"/>
  </numFmts>
  <fonts count="37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0000FF"/>
      <name val="Arial"/>
      <family val="2"/>
    </font>
    <font>
      <sz val="11"/>
      <color theme="1"/>
      <name val="Arial"/>
      <family val="2"/>
    </font>
    <font>
      <sz val="10"/>
      <color theme="1"/>
      <name val="arial1"/>
    </font>
    <font>
      <sz val="11"/>
      <color theme="1"/>
      <name val="arial1"/>
    </font>
    <font>
      <b/>
      <sz val="12"/>
      <color rgb="FF000000"/>
      <name val="Sans"/>
    </font>
    <font>
      <sz val="10"/>
      <color theme="1"/>
      <name val="Sans"/>
    </font>
    <font>
      <sz val="10"/>
      <color rgb="FF000000"/>
      <name val="Liberation Serif"/>
    </font>
    <font>
      <b/>
      <sz val="11"/>
      <color theme="1"/>
      <name val="Arial"/>
      <family val="2"/>
    </font>
    <font>
      <b/>
      <sz val="10"/>
      <color theme="1"/>
      <name val="Sans"/>
    </font>
    <font>
      <b/>
      <sz val="10"/>
      <color rgb="FF000000"/>
      <name val="FreeSans"/>
    </font>
    <font>
      <sz val="10"/>
      <color rgb="FF000000"/>
      <name val="FreeSans"/>
    </font>
    <font>
      <sz val="11"/>
      <color rgb="FF000000"/>
      <name val="arial1"/>
    </font>
    <font>
      <sz val="11"/>
      <color rgb="FF000000"/>
      <name val="Arial"/>
      <family val="2"/>
    </font>
    <font>
      <sz val="11"/>
      <color rgb="FF000000"/>
      <name val="Liberation Serif1"/>
    </font>
    <font>
      <b/>
      <sz val="10"/>
      <color rgb="FF000000"/>
      <name val="Liberation Serif1"/>
    </font>
    <font>
      <sz val="10"/>
      <color rgb="FF000000"/>
      <name val="Liberation Serif1"/>
    </font>
    <font>
      <b/>
      <sz val="11"/>
      <color theme="1"/>
      <name val="Arial1"/>
    </font>
    <font>
      <sz val="18"/>
      <color theme="1"/>
      <name val="FreeSans"/>
    </font>
    <font>
      <sz val="10"/>
      <color rgb="FFFF0000"/>
      <name val="FreeSans"/>
    </font>
    <font>
      <sz val="10"/>
      <color rgb="FFFF0000"/>
      <name val="Liberation Serif1"/>
    </font>
    <font>
      <sz val="10"/>
      <color rgb="FF999999"/>
      <name val="FreeSans"/>
    </font>
    <font>
      <sz val="10"/>
      <color rgb="FF999999"/>
      <name val="Liberation Serif1"/>
    </font>
    <font>
      <sz val="9"/>
      <color rgb="FF000000"/>
      <name val="Liberation Serif1"/>
    </font>
    <font>
      <sz val="9"/>
      <color rgb="FF000000"/>
      <name val="FreeSans"/>
    </font>
    <font>
      <b/>
      <sz val="10"/>
      <color rgb="FFFF0000"/>
      <name val="FreeSans"/>
    </font>
    <font>
      <sz val="10"/>
      <color theme="1"/>
      <name val="FreeSans"/>
    </font>
    <font>
      <sz val="9"/>
      <color rgb="FF333333"/>
      <name val="arial2"/>
    </font>
    <font>
      <sz val="10"/>
      <color theme="1"/>
      <name val="Arial"/>
      <family val="2"/>
    </font>
    <font>
      <sz val="10"/>
      <color rgb="FF000000"/>
      <name val="Arial2"/>
    </font>
    <font>
      <b/>
      <sz val="11"/>
      <color theme="1"/>
      <name val="Sans"/>
    </font>
  </fonts>
  <fills count="19">
    <fill>
      <patternFill patternType="none"/>
    </fill>
    <fill>
      <patternFill patternType="gray125"/>
    </fill>
    <fill>
      <patternFill patternType="solid">
        <fgColor rgb="FFFFD320"/>
        <bgColor rgb="FFFFD320"/>
      </patternFill>
    </fill>
    <fill>
      <patternFill patternType="solid">
        <fgColor rgb="FFAECF00"/>
        <bgColor rgb="FFAECF00"/>
      </patternFill>
    </fill>
    <fill>
      <patternFill patternType="solid">
        <fgColor rgb="FFB3B3B3"/>
        <bgColor rgb="FFB3B3B3"/>
      </patternFill>
    </fill>
    <fill>
      <patternFill patternType="solid">
        <fgColor rgb="FFFF8080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3366"/>
        <bgColor rgb="FFFF3366"/>
      </patternFill>
    </fill>
    <fill>
      <patternFill patternType="solid">
        <fgColor rgb="FF83CAFF"/>
        <bgColor rgb="FF83CAFF"/>
      </patternFill>
    </fill>
    <fill>
      <patternFill patternType="solid">
        <fgColor rgb="FF23FF23"/>
        <bgColor rgb="FF23FF23"/>
      </patternFill>
    </fill>
    <fill>
      <patternFill patternType="solid">
        <fgColor rgb="FF00FF00"/>
        <bgColor rgb="FF00FF00"/>
      </patternFill>
    </fill>
    <fill>
      <patternFill patternType="solid">
        <fgColor rgb="FF9999FF"/>
        <bgColor rgb="FF9999FF"/>
      </patternFill>
    </fill>
    <fill>
      <patternFill patternType="solid">
        <fgColor rgb="FF00DCFF"/>
        <bgColor rgb="FF00DCFF"/>
      </patternFill>
    </fill>
    <fill>
      <patternFill patternType="solid">
        <fgColor rgb="FFFFFFCC"/>
        <bgColor rgb="FFFFFFCC"/>
      </patternFill>
    </fill>
    <fill>
      <patternFill patternType="solid">
        <fgColor rgb="FFE6E6E6"/>
        <bgColor rgb="FFE6E6E6"/>
      </patternFill>
    </fill>
    <fill>
      <patternFill patternType="solid">
        <fgColor rgb="FFFFFF66"/>
        <bgColor rgb="FFFFFF66"/>
      </patternFill>
    </fill>
    <fill>
      <patternFill patternType="solid">
        <fgColor rgb="FFFF950E"/>
        <bgColor rgb="FFFF950E"/>
      </patternFill>
    </fill>
    <fill>
      <patternFill patternType="solid">
        <fgColor rgb="FFFF0000"/>
        <bgColor rgb="FFFF0000"/>
      </patternFill>
    </fill>
    <fill>
      <patternFill patternType="solid">
        <fgColor rgb="FF3DEB3D"/>
        <bgColor rgb="FF3DEB3D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217">
    <xf numFmtId="0" fontId="0" fillId="0" borderId="0" xfId="0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6" fillId="0" borderId="0" xfId="1" applyFont="1" applyFill="1"/>
    <xf numFmtId="0" fontId="6" fillId="0" borderId="0" xfId="0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8" fillId="3" borderId="0" xfId="0" applyFont="1" applyFill="1" applyAlignment="1">
      <alignment horizontal="center"/>
    </xf>
    <xf numFmtId="168" fontId="8" fillId="0" borderId="0" xfId="0" applyNumberFormat="1" applyFont="1" applyAlignment="1">
      <alignment horizontal="center"/>
    </xf>
    <xf numFmtId="166" fontId="6" fillId="4" borderId="0" xfId="0" applyNumberFormat="1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3" borderId="0" xfId="0" applyFont="1" applyFill="1" applyBorder="1" applyAlignment="1" applyProtection="1">
      <alignment horizontal="center"/>
    </xf>
    <xf numFmtId="0" fontId="9" fillId="8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/>
    <xf numFmtId="164" fontId="10" fillId="0" borderId="0" xfId="0" applyNumberFormat="1" applyFont="1"/>
    <xf numFmtId="164" fontId="10" fillId="0" borderId="0" xfId="0" applyNumberFormat="1" applyFont="1" applyAlignment="1">
      <alignment horizontal="left"/>
    </xf>
    <xf numFmtId="16" fontId="0" fillId="0" borderId="0" xfId="0" applyNumberFormat="1"/>
    <xf numFmtId="0" fontId="8" fillId="0" borderId="0" xfId="0" applyFont="1" applyFill="1"/>
    <xf numFmtId="0" fontId="9" fillId="0" borderId="0" xfId="0" applyFont="1" applyFill="1" applyBorder="1" applyAlignment="1" applyProtection="1"/>
    <xf numFmtId="0" fontId="9" fillId="0" borderId="0" xfId="0" applyFont="1"/>
    <xf numFmtId="0" fontId="6" fillId="9" borderId="0" xfId="0" applyFont="1" applyFill="1" applyBorder="1" applyAlignment="1" applyProtection="1"/>
    <xf numFmtId="0" fontId="6" fillId="8" borderId="0" xfId="0" applyFont="1" applyFill="1" applyBorder="1" applyAlignment="1" applyProtection="1">
      <alignment horizontal="center"/>
    </xf>
    <xf numFmtId="0" fontId="5" fillId="8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5" fillId="10" borderId="0" xfId="0" applyFont="1" applyFill="1" applyBorder="1" applyAlignment="1" applyProtection="1"/>
    <xf numFmtId="0" fontId="9" fillId="10" borderId="0" xfId="0" applyFont="1" applyFill="1" applyBorder="1" applyAlignment="1" applyProtection="1"/>
    <xf numFmtId="0" fontId="6" fillId="10" borderId="0" xfId="0" applyFont="1" applyFill="1" applyBorder="1" applyAlignment="1" applyProtection="1"/>
    <xf numFmtId="0" fontId="9" fillId="10" borderId="0" xfId="0" applyFont="1" applyFill="1"/>
    <xf numFmtId="0" fontId="9" fillId="0" borderId="0" xfId="0" applyFont="1" applyFill="1" applyAlignment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6" fillId="11" borderId="0" xfId="0" applyFont="1" applyFill="1" applyBorder="1" applyAlignment="1" applyProtection="1">
      <alignment horizontal="center"/>
    </xf>
    <xf numFmtId="0" fontId="14" fillId="0" borderId="0" xfId="0" applyFont="1" applyFill="1"/>
    <xf numFmtId="0" fontId="6" fillId="0" borderId="0" xfId="0" applyFont="1" applyFill="1"/>
    <xf numFmtId="0" fontId="9" fillId="0" borderId="0" xfId="0" applyFont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left"/>
    </xf>
    <xf numFmtId="0" fontId="5" fillId="0" borderId="0" xfId="1" applyFont="1" applyFill="1"/>
    <xf numFmtId="0" fontId="14" fillId="0" borderId="0" xfId="0" applyFont="1" applyFill="1" applyBorder="1"/>
    <xf numFmtId="0" fontId="9" fillId="7" borderId="0" xfId="0" applyFont="1" applyFill="1" applyAlignment="1">
      <alignment horizontal="center"/>
    </xf>
    <xf numFmtId="0" fontId="6" fillId="0" borderId="0" xfId="1" applyFont="1" applyFill="1" applyAlignment="1">
      <alignment horizontal="right"/>
    </xf>
    <xf numFmtId="166" fontId="6" fillId="0" borderId="0" xfId="1" applyNumberFormat="1" applyFont="1" applyFill="1" applyAlignment="1">
      <alignment horizontal="center"/>
    </xf>
    <xf numFmtId="0" fontId="6" fillId="4" borderId="0" xfId="0" applyFont="1" applyFill="1" applyBorder="1" applyAlignment="1" applyProtection="1">
      <alignment horizontal="left"/>
    </xf>
    <xf numFmtId="0" fontId="6" fillId="0" borderId="0" xfId="1" applyFont="1" applyFill="1" applyAlignment="1">
      <alignment horizontal="center"/>
    </xf>
    <xf numFmtId="166" fontId="6" fillId="0" borderId="0" xfId="1" applyNumberFormat="1" applyFont="1" applyFill="1" applyAlignment="1">
      <alignment horizontal="left"/>
    </xf>
    <xf numFmtId="165" fontId="5" fillId="0" borderId="0" xfId="0" applyNumberFormat="1" applyFont="1" applyFill="1" applyBorder="1" applyAlignment="1" applyProtection="1"/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left"/>
    </xf>
    <xf numFmtId="165" fontId="4" fillId="0" borderId="0" xfId="0" applyNumberFormat="1" applyFont="1" applyFill="1" applyBorder="1" applyAlignment="1" applyProtection="1"/>
    <xf numFmtId="0" fontId="5" fillId="6" borderId="0" xfId="1" applyFont="1" applyFill="1" applyAlignment="1">
      <alignment horizontal="center"/>
    </xf>
    <xf numFmtId="0" fontId="4" fillId="0" borderId="0" xfId="1" applyFont="1" applyFill="1"/>
    <xf numFmtId="164" fontId="4" fillId="0" borderId="0" xfId="1" applyNumberFormat="1" applyFont="1" applyFill="1"/>
    <xf numFmtId="0" fontId="5" fillId="7" borderId="0" xfId="1" applyFont="1" applyFill="1" applyAlignment="1">
      <alignment horizontal="center"/>
    </xf>
    <xf numFmtId="0" fontId="5" fillId="8" borderId="0" xfId="1" applyFont="1" applyFill="1" applyAlignment="1">
      <alignment horizontal="center"/>
    </xf>
    <xf numFmtId="0" fontId="5" fillId="12" borderId="0" xfId="0" applyFont="1" applyFill="1" applyBorder="1" applyAlignment="1" applyProtection="1"/>
    <xf numFmtId="0" fontId="5" fillId="3" borderId="0" xfId="1" applyFont="1" applyFill="1" applyAlignment="1">
      <alignment horizontal="center"/>
    </xf>
    <xf numFmtId="0" fontId="5" fillId="2" borderId="0" xfId="1" applyFont="1" applyFill="1"/>
    <xf numFmtId="0" fontId="5" fillId="11" borderId="0" xfId="1" applyFont="1" applyFill="1" applyAlignment="1">
      <alignment horizontal="center"/>
    </xf>
    <xf numFmtId="0" fontId="5" fillId="5" borderId="0" xfId="0" applyFont="1" applyFill="1" applyBorder="1" applyAlignment="1" applyProtection="1"/>
    <xf numFmtId="164" fontId="5" fillId="0" borderId="0" xfId="1" applyNumberFormat="1" applyFont="1" applyFill="1"/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/>
    <xf numFmtId="166" fontId="5" fillId="0" borderId="0" xfId="1" applyNumberFormat="1" applyFont="1" applyFill="1"/>
    <xf numFmtId="0" fontId="4" fillId="12" borderId="0" xfId="1" applyFont="1" applyFill="1"/>
    <xf numFmtId="0" fontId="5" fillId="3" borderId="0" xfId="1" applyFont="1" applyFill="1"/>
    <xf numFmtId="0" fontId="6" fillId="7" borderId="0" xfId="1" applyFont="1" applyFill="1"/>
    <xf numFmtId="166" fontId="6" fillId="0" borderId="0" xfId="1" applyNumberFormat="1" applyFont="1" applyFill="1"/>
    <xf numFmtId="164" fontId="6" fillId="0" borderId="0" xfId="0" applyNumberFormat="1" applyFont="1" applyFill="1" applyBorder="1" applyAlignment="1" applyProtection="1"/>
    <xf numFmtId="0" fontId="6" fillId="3" borderId="0" xfId="1" applyFont="1" applyFill="1"/>
    <xf numFmtId="164" fontId="6" fillId="0" borderId="0" xfId="1" applyNumberFormat="1" applyFont="1" applyFill="1"/>
    <xf numFmtId="0" fontId="6" fillId="8" borderId="0" xfId="1" applyFont="1" applyFill="1"/>
    <xf numFmtId="0" fontId="6" fillId="0" borderId="0" xfId="0" applyFont="1" applyFill="1" applyBorder="1" applyAlignment="1" applyProtection="1">
      <alignment horizontal="left"/>
    </xf>
    <xf numFmtId="0" fontId="6" fillId="8" borderId="0" xfId="0" applyFont="1" applyFill="1" applyBorder="1" applyAlignment="1" applyProtection="1"/>
    <xf numFmtId="166" fontId="6" fillId="0" borderId="0" xfId="0" applyNumberFormat="1" applyFont="1" applyFill="1" applyBorder="1" applyAlignment="1" applyProtection="1"/>
    <xf numFmtId="0" fontId="10" fillId="8" borderId="0" xfId="0" applyFont="1" applyFill="1"/>
    <xf numFmtId="166" fontId="5" fillId="0" borderId="0" xfId="0" applyNumberFormat="1" applyFont="1" applyFill="1" applyBorder="1" applyAlignment="1" applyProtection="1"/>
    <xf numFmtId="166" fontId="10" fillId="0" borderId="0" xfId="0" applyNumberFormat="1" applyFont="1"/>
    <xf numFmtId="0" fontId="9" fillId="0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0" fontId="17" fillId="0" borderId="0" xfId="0" applyFont="1" applyFill="1" applyBorder="1"/>
    <xf numFmtId="164" fontId="17" fillId="0" borderId="0" xfId="0" applyNumberFormat="1" applyFont="1" applyFill="1" applyBorder="1"/>
    <xf numFmtId="0" fontId="6" fillId="6" borderId="0" xfId="1" applyFont="1" applyFill="1"/>
    <xf numFmtId="164" fontId="9" fillId="0" borderId="0" xfId="0" applyNumberFormat="1" applyFont="1" applyBorder="1"/>
    <xf numFmtId="0" fontId="4" fillId="12" borderId="0" xfId="0" applyFont="1" applyFill="1" applyBorder="1" applyAlignment="1" applyProtection="1"/>
    <xf numFmtId="166" fontId="18" fillId="0" borderId="0" xfId="0" applyNumberFormat="1" applyFont="1"/>
    <xf numFmtId="166" fontId="0" fillId="0" borderId="0" xfId="0" applyNumberFormat="1"/>
    <xf numFmtId="0" fontId="6" fillId="0" borderId="0" xfId="1" applyFont="1"/>
    <xf numFmtId="0" fontId="18" fillId="0" borderId="0" xfId="0" applyFont="1"/>
    <xf numFmtId="0" fontId="18" fillId="0" borderId="0" xfId="0" applyFont="1" applyFill="1"/>
    <xf numFmtId="164" fontId="0" fillId="0" borderId="0" xfId="0" applyNumberFormat="1"/>
    <xf numFmtId="0" fontId="0" fillId="0" borderId="0" xfId="0" applyFill="1" applyAlignment="1">
      <alignment horizontal="center"/>
    </xf>
    <xf numFmtId="0" fontId="19" fillId="0" borderId="0" xfId="0" applyFont="1"/>
    <xf numFmtId="0" fontId="20" fillId="0" borderId="0" xfId="0" applyFont="1"/>
    <xf numFmtId="166" fontId="0" fillId="0" borderId="0" xfId="0" applyNumberFormat="1" applyFill="1"/>
    <xf numFmtId="0" fontId="20" fillId="0" borderId="0" xfId="0" applyFont="1" applyFill="1"/>
    <xf numFmtId="164" fontId="0" fillId="0" borderId="0" xfId="0" applyNumberFormat="1" applyFill="1"/>
    <xf numFmtId="164" fontId="10" fillId="0" borderId="0" xfId="0" applyNumberFormat="1" applyFont="1" applyFill="1"/>
    <xf numFmtId="0" fontId="23" fillId="0" borderId="0" xfId="0" applyFont="1"/>
    <xf numFmtId="0" fontId="0" fillId="0" borderId="0" xfId="0" applyAlignment="1">
      <alignment horizontal="center"/>
    </xf>
    <xf numFmtId="0" fontId="16" fillId="0" borderId="1" xfId="0" applyFont="1" applyBorder="1"/>
    <xf numFmtId="0" fontId="24" fillId="0" borderId="1" xfId="0" applyFont="1" applyBorder="1"/>
    <xf numFmtId="0" fontId="17" fillId="13" borderId="1" xfId="0" applyFont="1" applyFill="1" applyBorder="1"/>
    <xf numFmtId="0" fontId="17" fillId="0" borderId="1" xfId="0" applyFont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164" fontId="17" fillId="0" borderId="1" xfId="0" applyNumberFormat="1" applyFont="1" applyBorder="1"/>
    <xf numFmtId="164" fontId="17" fillId="0" borderId="2" xfId="0" applyNumberFormat="1" applyFont="1" applyBorder="1"/>
    <xf numFmtId="0" fontId="17" fillId="0" borderId="3" xfId="0" applyFont="1" applyBorder="1"/>
    <xf numFmtId="0" fontId="24" fillId="0" borderId="3" xfId="0" applyFont="1" applyBorder="1"/>
    <xf numFmtId="0" fontId="17" fillId="13" borderId="3" xfId="0" applyFont="1" applyFill="1" applyBorder="1"/>
    <xf numFmtId="0" fontId="17" fillId="0" borderId="3" xfId="0" applyFont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164" fontId="17" fillId="0" borderId="3" xfId="0" applyNumberFormat="1" applyFont="1" applyBorder="1"/>
    <xf numFmtId="0" fontId="24" fillId="0" borderId="4" xfId="0" applyFont="1" applyBorder="1"/>
    <xf numFmtId="0" fontId="16" fillId="0" borderId="3" xfId="0" applyFont="1" applyBorder="1"/>
    <xf numFmtId="164" fontId="17" fillId="0" borderId="4" xfId="0" applyNumberFormat="1" applyFont="1" applyBorder="1"/>
    <xf numFmtId="0" fontId="24" fillId="13" borderId="3" xfId="0" applyFont="1" applyFill="1" applyBorder="1"/>
    <xf numFmtId="0" fontId="24" fillId="0" borderId="3" xfId="0" applyFont="1" applyBorder="1" applyAlignment="1">
      <alignment horizontal="center"/>
    </xf>
    <xf numFmtId="0" fontId="22" fillId="0" borderId="3" xfId="0" applyFont="1" applyBorder="1"/>
    <xf numFmtId="0" fontId="17" fillId="0" borderId="1" xfId="0" applyFont="1" applyBorder="1"/>
    <xf numFmtId="0" fontId="22" fillId="0" borderId="1" xfId="0" applyFont="1" applyBorder="1"/>
    <xf numFmtId="0" fontId="25" fillId="0" borderId="3" xfId="0" applyFont="1" applyBorder="1"/>
    <xf numFmtId="0" fontId="26" fillId="0" borderId="3" xfId="0" applyFont="1" applyBorder="1"/>
    <xf numFmtId="0" fontId="25" fillId="13" borderId="3" xfId="0" applyFont="1" applyFill="1" applyBorder="1"/>
    <xf numFmtId="0" fontId="25" fillId="0" borderId="3" xfId="0" applyFont="1" applyBorder="1" applyAlignment="1">
      <alignment horizontal="center"/>
    </xf>
    <xf numFmtId="164" fontId="25" fillId="0" borderId="3" xfId="0" applyNumberFormat="1" applyFont="1" applyBorder="1"/>
    <xf numFmtId="164" fontId="25" fillId="0" borderId="4" xfId="0" applyNumberFormat="1" applyFont="1" applyBorder="1"/>
    <xf numFmtId="0" fontId="22" fillId="13" borderId="3" xfId="0" applyFont="1" applyFill="1" applyBorder="1"/>
    <xf numFmtId="0" fontId="21" fillId="0" borderId="3" xfId="0" applyFont="1" applyBorder="1"/>
    <xf numFmtId="0" fontId="27" fillId="0" borderId="3" xfId="0" applyFont="1" applyBorder="1"/>
    <xf numFmtId="0" fontId="28" fillId="0" borderId="3" xfId="0" applyFont="1" applyBorder="1"/>
    <xf numFmtId="0" fontId="27" fillId="13" borderId="3" xfId="0" applyFont="1" applyFill="1" applyBorder="1"/>
    <xf numFmtId="164" fontId="27" fillId="0" borderId="3" xfId="0" applyNumberFormat="1" applyFont="1" applyBorder="1"/>
    <xf numFmtId="164" fontId="27" fillId="0" borderId="4" xfId="0" applyNumberFormat="1" applyFont="1" applyBorder="1"/>
    <xf numFmtId="0" fontId="17" fillId="14" borderId="3" xfId="0" applyFont="1" applyFill="1" applyBorder="1"/>
    <xf numFmtId="0" fontId="22" fillId="14" borderId="3" xfId="0" applyFont="1" applyFill="1" applyBorder="1"/>
    <xf numFmtId="0" fontId="24" fillId="14" borderId="3" xfId="0" applyFont="1" applyFill="1" applyBorder="1" applyAlignment="1">
      <alignment horizontal="center"/>
    </xf>
    <xf numFmtId="0" fontId="24" fillId="14" borderId="3" xfId="0" applyFont="1" applyFill="1" applyBorder="1"/>
    <xf numFmtId="0" fontId="24" fillId="14" borderId="4" xfId="0" applyFont="1" applyFill="1" applyBorder="1"/>
    <xf numFmtId="0" fontId="17" fillId="14" borderId="3" xfId="0" applyFont="1" applyFill="1" applyBorder="1" applyAlignment="1">
      <alignment horizontal="center"/>
    </xf>
    <xf numFmtId="0" fontId="24" fillId="13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2" xfId="0" applyFont="1" applyBorder="1"/>
    <xf numFmtId="0" fontId="29" fillId="0" borderId="3" xfId="0" applyFont="1" applyBorder="1"/>
    <xf numFmtId="0" fontId="30" fillId="0" borderId="3" xfId="0" applyFont="1" applyBorder="1"/>
    <xf numFmtId="0" fontId="31" fillId="0" borderId="3" xfId="0" applyFont="1" applyBorder="1"/>
    <xf numFmtId="0" fontId="32" fillId="0" borderId="3" xfId="0" applyFont="1" applyBorder="1"/>
    <xf numFmtId="0" fontId="26" fillId="13" borderId="3" xfId="0" applyFont="1" applyFill="1" applyBorder="1"/>
    <xf numFmtId="0" fontId="33" fillId="0" borderId="3" xfId="0" applyFont="1" applyBorder="1"/>
    <xf numFmtId="0" fontId="5" fillId="8" borderId="0" xfId="0" applyFont="1" applyFill="1" applyBorder="1" applyAlignment="1" applyProtection="1"/>
    <xf numFmtId="0" fontId="4" fillId="15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" fontId="4" fillId="0" borderId="0" xfId="1" applyNumberFormat="1" applyFont="1" applyFill="1"/>
    <xf numFmtId="0" fontId="5" fillId="0" borderId="0" xfId="1" applyFont="1" applyFill="1" applyAlignment="1">
      <alignment horizontal="left"/>
    </xf>
    <xf numFmtId="0" fontId="3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15" borderId="0" xfId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5" fillId="16" borderId="0" xfId="0" applyFont="1" applyFill="1" applyBorder="1" applyAlignment="1" applyProtection="1">
      <alignment horizontal="center"/>
    </xf>
    <xf numFmtId="16" fontId="5" fillId="0" borderId="0" xfId="0" applyNumberFormat="1" applyFont="1" applyFill="1" applyBorder="1" applyAlignment="1" applyProtection="1"/>
    <xf numFmtId="0" fontId="0" fillId="4" borderId="0" xfId="0" applyFill="1" applyAlignment="1">
      <alignment horizontal="left"/>
    </xf>
    <xf numFmtId="164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2" fillId="0" borderId="0" xfId="0" applyFont="1"/>
    <xf numFmtId="0" fontId="35" fillId="0" borderId="0" xfId="0" applyFont="1" applyFill="1" applyBorder="1" applyAlignment="1" applyProtection="1"/>
    <xf numFmtId="0" fontId="5" fillId="15" borderId="0" xfId="0" applyFont="1" applyFill="1" applyBorder="1" applyAlignment="1" applyProtection="1">
      <alignment horizontal="center"/>
    </xf>
    <xf numFmtId="0" fontId="36" fillId="0" borderId="2" xfId="0" applyFont="1" applyBorder="1"/>
    <xf numFmtId="164" fontId="36" fillId="0" borderId="2" xfId="0" applyNumberFormat="1" applyFont="1" applyBorder="1" applyAlignment="1">
      <alignment horizontal="center"/>
    </xf>
    <xf numFmtId="0" fontId="34" fillId="4" borderId="0" xfId="0" applyFont="1" applyFill="1" applyBorder="1" applyAlignment="1" applyProtection="1"/>
    <xf numFmtId="0" fontId="0" fillId="4" borderId="0" xfId="0" applyFill="1"/>
    <xf numFmtId="0" fontId="0" fillId="4" borderId="0" xfId="0" applyFill="1" applyAlignment="1">
      <alignment horizontal="center"/>
    </xf>
    <xf numFmtId="164" fontId="5" fillId="4" borderId="0" xfId="1" applyNumberFormat="1" applyFont="1" applyFill="1" applyAlignment="1">
      <alignment horizontal="center"/>
    </xf>
    <xf numFmtId="16" fontId="34" fillId="4" borderId="0" xfId="0" applyNumberFormat="1" applyFont="1" applyFill="1" applyBorder="1" applyAlignment="1" applyProtection="1"/>
    <xf numFmtId="0" fontId="0" fillId="17" borderId="0" xfId="0" applyFill="1"/>
    <xf numFmtId="164" fontId="0" fillId="4" borderId="0" xfId="0" applyNumberFormat="1" applyFill="1"/>
    <xf numFmtId="165" fontId="5" fillId="0" borderId="0" xfId="0" applyNumberFormat="1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>
      <alignment horizontal="center"/>
    </xf>
    <xf numFmtId="0" fontId="5" fillId="16" borderId="0" xfId="0" applyFont="1" applyFill="1" applyAlignment="1">
      <alignment horizontal="center" wrapText="1"/>
    </xf>
    <xf numFmtId="0" fontId="10" fillId="15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0" fillId="16" borderId="0" xfId="0" applyFill="1"/>
    <xf numFmtId="0" fontId="0" fillId="0" borderId="0" xfId="0" applyFill="1" applyAlignment="1">
      <alignment horizontal="left"/>
    </xf>
    <xf numFmtId="0" fontId="0" fillId="18" borderId="0" xfId="0" applyFill="1"/>
    <xf numFmtId="164" fontId="0" fillId="18" borderId="0" xfId="0" applyNumberFormat="1" applyFill="1"/>
    <xf numFmtId="166" fontId="0" fillId="0" borderId="0" xfId="0" applyNumberFormat="1" applyAlignment="1">
      <alignment horizontal="left"/>
    </xf>
    <xf numFmtId="0" fontId="36" fillId="0" borderId="0" xfId="0" applyFont="1" applyAlignment="1">
      <alignment horizontal="center"/>
    </xf>
    <xf numFmtId="167" fontId="9" fillId="0" borderId="0" xfId="0" applyNumberFormat="1" applyFont="1" applyFill="1"/>
    <xf numFmtId="0" fontId="6" fillId="16" borderId="0" xfId="0" applyFont="1" applyFill="1" applyBorder="1" applyAlignment="1" applyProtection="1">
      <alignment horizontal="left"/>
    </xf>
    <xf numFmtId="16" fontId="10" fillId="0" borderId="0" xfId="0" applyNumberFormat="1" applyFont="1"/>
    <xf numFmtId="0" fontId="10" fillId="0" borderId="0" xfId="0" applyFont="1" applyAlignment="1">
      <alignment horizontal="left"/>
    </xf>
    <xf numFmtId="0" fontId="10" fillId="16" borderId="0" xfId="0" applyFont="1" applyFill="1" applyAlignment="1">
      <alignment horizontal="left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onlinecomponents.com/te-connectivity-amp-brand-2074453.html?p=1031693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homeandgardening.com/catalog/chg_catalog.mvc?cat+select+HTA+004440+CJ25328493" TargetMode="External"/><Relationship Id="rId1" Type="http://schemas.openxmlformats.org/officeDocument/2006/relationships/hyperlink" Target="http://www.gordonbrush.com/stainless-steel/straight-instrument-cleaner-brush-p-1294-l-e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amazon@grperks.com" TargetMode="External"/><Relationship Id="rId1" Type="http://schemas.openxmlformats.org/officeDocument/2006/relationships/hyperlink" Target="http://creativehomeandgardening.com/catalog/chg_catalog.mvc?cat+select+HTA+004440+CJ25328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73"/>
  <sheetViews>
    <sheetView tabSelected="1" workbookViewId="0">
      <selection activeCell="K1" sqref="K1:L1048576"/>
    </sheetView>
  </sheetViews>
  <sheetFormatPr defaultRowHeight="14.25"/>
  <cols>
    <col min="1" max="1" width="13.25" style="54" customWidth="1"/>
    <col min="2" max="2" width="10.125" style="54" customWidth="1"/>
    <col min="3" max="3" width="12.625" style="54" customWidth="1"/>
    <col min="4" max="4" width="68.375" style="54" customWidth="1"/>
    <col min="5" max="5" width="8" style="54" customWidth="1"/>
    <col min="6" max="6" width="7.625" style="54" customWidth="1"/>
    <col min="7" max="7" width="17.5" style="54" customWidth="1"/>
    <col min="8" max="8" width="15.75" style="54" customWidth="1"/>
    <col min="9" max="9" width="11.125" style="54" customWidth="1"/>
    <col min="10" max="10" width="6" style="54" customWidth="1"/>
    <col min="11" max="11" width="11.75" style="54" customWidth="1"/>
    <col min="12" max="12" width="10.25" style="63" customWidth="1"/>
    <col min="13" max="13" width="14.375" style="64" customWidth="1"/>
    <col min="14" max="14" width="19.75" style="64" customWidth="1"/>
    <col min="15" max="15" width="14.875" style="65" customWidth="1"/>
    <col min="16" max="16" width="21.25" style="66" customWidth="1"/>
    <col min="17" max="18" width="11.375" style="54" customWidth="1"/>
    <col min="19" max="19" width="21.5" style="54" customWidth="1"/>
    <col min="20" max="1022" width="11.375" style="54" customWidth="1"/>
    <col min="16383" max="16384" width="9" style="54"/>
  </cols>
  <sheetData>
    <row r="1" spans="1:22" s="5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12</v>
      </c>
      <c r="L1" s="2" t="s">
        <v>13</v>
      </c>
      <c r="M1" s="3" t="s">
        <v>14</v>
      </c>
      <c r="N1" s="3" t="s">
        <v>15</v>
      </c>
      <c r="O1" s="4" t="s">
        <v>16</v>
      </c>
      <c r="P1" s="4" t="s">
        <v>17</v>
      </c>
      <c r="Q1" s="1"/>
      <c r="R1" s="1"/>
      <c r="S1" s="1" t="s">
        <v>18</v>
      </c>
      <c r="T1" s="1"/>
      <c r="U1" s="1"/>
      <c r="V1" s="1"/>
    </row>
    <row r="2" spans="1:22" s="5" customFormat="1" ht="12.75">
      <c r="A2" s="5" t="s">
        <v>19</v>
      </c>
      <c r="C2" s="6"/>
      <c r="D2" s="7" t="s">
        <v>20</v>
      </c>
      <c r="E2" s="7"/>
      <c r="F2" s="7"/>
      <c r="G2" s="7" t="s">
        <v>21</v>
      </c>
      <c r="H2" s="7"/>
      <c r="I2" s="7">
        <v>1</v>
      </c>
      <c r="J2" s="7" t="s">
        <v>22</v>
      </c>
      <c r="K2" s="7"/>
      <c r="L2" s="9" t="s">
        <v>23</v>
      </c>
      <c r="M2" s="10"/>
      <c r="N2" s="10" t="s">
        <v>24</v>
      </c>
      <c r="O2" s="11"/>
      <c r="P2" s="12"/>
      <c r="Q2" s="7"/>
      <c r="S2" s="13" t="s">
        <v>25</v>
      </c>
    </row>
    <row r="3" spans="1:22" s="5" customFormat="1" ht="12.75">
      <c r="A3" s="5" t="s">
        <v>19</v>
      </c>
      <c r="C3" s="6" t="s">
        <v>26</v>
      </c>
      <c r="D3" s="7" t="s">
        <v>27</v>
      </c>
      <c r="E3" s="7"/>
      <c r="F3" s="7"/>
      <c r="G3" s="7" t="s">
        <v>21</v>
      </c>
      <c r="H3" s="7"/>
      <c r="I3" s="7">
        <v>1</v>
      </c>
      <c r="J3" s="7" t="s">
        <v>22</v>
      </c>
      <c r="K3" s="7"/>
      <c r="L3" s="9" t="s">
        <v>23</v>
      </c>
      <c r="M3" s="10"/>
      <c r="N3" s="10" t="s">
        <v>24</v>
      </c>
      <c r="O3" s="11"/>
      <c r="P3" s="12"/>
      <c r="Q3" s="7"/>
      <c r="S3" s="13" t="s">
        <v>25</v>
      </c>
    </row>
    <row r="4" spans="1:22" s="5" customFormat="1" ht="12.75">
      <c r="A4" s="5" t="s">
        <v>19</v>
      </c>
      <c r="C4" s="7" t="s">
        <v>28</v>
      </c>
      <c r="D4" s="7" t="s">
        <v>29</v>
      </c>
      <c r="E4" s="7"/>
      <c r="F4" s="7"/>
      <c r="G4" s="7" t="s">
        <v>30</v>
      </c>
      <c r="H4" s="7"/>
      <c r="I4" s="7">
        <v>1</v>
      </c>
      <c r="J4" s="7" t="s">
        <v>22</v>
      </c>
      <c r="K4" s="7"/>
      <c r="L4" s="9" t="s">
        <v>31</v>
      </c>
      <c r="M4" s="10"/>
      <c r="N4" s="10" t="s">
        <v>32</v>
      </c>
      <c r="O4" s="11"/>
      <c r="P4" s="12"/>
      <c r="Q4" s="7"/>
    </row>
    <row r="5" spans="1:22" s="5" customFormat="1" ht="12.75">
      <c r="A5" s="5" t="s">
        <v>19</v>
      </c>
      <c r="C5" s="7" t="s">
        <v>33</v>
      </c>
      <c r="D5" s="7" t="s">
        <v>34</v>
      </c>
      <c r="E5" s="7"/>
      <c r="F5" s="7"/>
      <c r="G5" s="7" t="s">
        <v>30</v>
      </c>
      <c r="H5" s="7"/>
      <c r="I5" s="7">
        <v>1</v>
      </c>
      <c r="J5" s="7" t="s">
        <v>22</v>
      </c>
      <c r="K5" s="7"/>
      <c r="L5" s="9"/>
      <c r="M5" s="10"/>
      <c r="N5" s="10" t="s">
        <v>32</v>
      </c>
      <c r="O5" s="11"/>
      <c r="P5" s="12"/>
      <c r="Q5" s="7"/>
    </row>
    <row r="6" spans="1:22" s="5" customFormat="1" ht="12.75">
      <c r="A6" s="5" t="s">
        <v>19</v>
      </c>
      <c r="C6" s="7" t="s">
        <v>35</v>
      </c>
      <c r="D6" s="7" t="s">
        <v>36</v>
      </c>
      <c r="E6" s="7"/>
      <c r="F6" s="7"/>
      <c r="G6" s="7" t="s">
        <v>30</v>
      </c>
      <c r="H6" s="7"/>
      <c r="I6" s="7">
        <v>1</v>
      </c>
      <c r="J6" s="7" t="s">
        <v>22</v>
      </c>
      <c r="K6" s="7"/>
      <c r="L6" s="9" t="s">
        <v>31</v>
      </c>
      <c r="M6" s="10"/>
      <c r="N6" s="10" t="s">
        <v>32</v>
      </c>
      <c r="O6" s="11"/>
      <c r="P6" s="12"/>
      <c r="Q6" s="7"/>
    </row>
    <row r="7" spans="1:22" s="5" customFormat="1" ht="12.75">
      <c r="A7" s="5" t="s">
        <v>19</v>
      </c>
      <c r="C7" s="7" t="s">
        <v>37</v>
      </c>
      <c r="D7" s="7" t="s">
        <v>38</v>
      </c>
      <c r="E7" s="7"/>
      <c r="F7" s="7"/>
      <c r="G7" s="7" t="s">
        <v>21</v>
      </c>
      <c r="H7" s="7"/>
      <c r="I7" s="7">
        <v>2</v>
      </c>
      <c r="J7" s="7" t="s">
        <v>22</v>
      </c>
      <c r="K7" s="7"/>
      <c r="L7" s="9"/>
      <c r="M7" s="10"/>
      <c r="N7" s="10" t="s">
        <v>24</v>
      </c>
      <c r="O7" s="11"/>
      <c r="P7" s="12"/>
      <c r="Q7" s="7"/>
    </row>
    <row r="8" spans="1:22" s="5" customFormat="1" ht="12.75">
      <c r="A8" s="5" t="s">
        <v>19</v>
      </c>
      <c r="C8" s="7" t="s">
        <v>39</v>
      </c>
      <c r="D8" s="7" t="s">
        <v>40</v>
      </c>
      <c r="E8" s="7"/>
      <c r="F8" s="7"/>
      <c r="G8" s="7" t="s">
        <v>21</v>
      </c>
      <c r="H8" s="7"/>
      <c r="I8" s="7">
        <v>1</v>
      </c>
      <c r="J8" s="7" t="s">
        <v>22</v>
      </c>
      <c r="K8" s="7"/>
      <c r="L8" s="9"/>
      <c r="M8" s="10"/>
      <c r="N8" s="10" t="s">
        <v>41</v>
      </c>
      <c r="O8" s="11"/>
      <c r="P8" s="12"/>
      <c r="Q8" s="7"/>
    </row>
    <row r="9" spans="1:22" s="5" customFormat="1" ht="12.75">
      <c r="A9" s="5" t="s">
        <v>19</v>
      </c>
      <c r="C9" s="7"/>
      <c r="D9" s="7" t="s">
        <v>42</v>
      </c>
      <c r="E9" s="7"/>
      <c r="F9" s="7"/>
      <c r="G9" s="7"/>
      <c r="H9" s="7"/>
      <c r="I9" s="7">
        <v>1</v>
      </c>
      <c r="J9" s="7" t="s">
        <v>22</v>
      </c>
      <c r="K9" s="7"/>
      <c r="L9" s="9"/>
      <c r="M9" s="10"/>
      <c r="N9" s="10" t="s">
        <v>43</v>
      </c>
      <c r="O9" s="11"/>
      <c r="P9" s="12"/>
      <c r="Q9" s="7"/>
    </row>
    <row r="10" spans="1:22" s="5" customFormat="1" ht="12.75">
      <c r="A10" s="5" t="s">
        <v>19</v>
      </c>
      <c r="C10" s="7"/>
      <c r="D10" s="7" t="s">
        <v>44</v>
      </c>
      <c r="E10" s="7"/>
      <c r="F10" s="7"/>
      <c r="G10" s="7"/>
      <c r="H10" s="7"/>
      <c r="I10" s="7">
        <v>1</v>
      </c>
      <c r="J10" s="7" t="s">
        <v>22</v>
      </c>
      <c r="K10" s="7"/>
      <c r="L10" s="9"/>
      <c r="M10" s="10"/>
      <c r="N10" s="10" t="s">
        <v>43</v>
      </c>
      <c r="O10" s="11"/>
      <c r="P10" s="12"/>
      <c r="Q10" s="7"/>
    </row>
    <row r="11" spans="1:22" s="5" customFormat="1" ht="12.75">
      <c r="A11" s="5" t="s">
        <v>19</v>
      </c>
      <c r="C11" s="7"/>
      <c r="D11" s="7" t="s">
        <v>45</v>
      </c>
      <c r="E11" s="7"/>
      <c r="F11" s="7"/>
      <c r="G11" s="7"/>
      <c r="H11" s="7"/>
      <c r="I11" s="7">
        <v>1</v>
      </c>
      <c r="J11" s="7" t="s">
        <v>22</v>
      </c>
      <c r="K11" s="7"/>
      <c r="L11" s="9"/>
      <c r="M11" s="10"/>
      <c r="N11" s="10" t="s">
        <v>43</v>
      </c>
      <c r="O11" s="11"/>
      <c r="P11" s="12"/>
      <c r="Q11" s="7"/>
    </row>
    <row r="12" spans="1:22" s="5" customFormat="1" ht="12.75">
      <c r="A12" s="5" t="s">
        <v>19</v>
      </c>
      <c r="C12" s="7"/>
      <c r="D12" s="7" t="s">
        <v>46</v>
      </c>
      <c r="E12" s="7"/>
      <c r="F12" s="7"/>
      <c r="G12" s="7" t="s">
        <v>47</v>
      </c>
      <c r="H12" s="7"/>
      <c r="I12" s="7">
        <v>1</v>
      </c>
      <c r="J12" s="7" t="s">
        <v>22</v>
      </c>
      <c r="K12" s="7"/>
      <c r="L12" s="9"/>
      <c r="M12" s="10"/>
      <c r="N12" s="10" t="s">
        <v>48</v>
      </c>
      <c r="O12" s="11"/>
      <c r="P12" s="12"/>
      <c r="Q12" s="7"/>
    </row>
    <row r="13" spans="1:22" s="5" customFormat="1" ht="12.75">
      <c r="A13" s="5" t="s">
        <v>19</v>
      </c>
      <c r="C13" s="7" t="s">
        <v>49</v>
      </c>
      <c r="D13" s="7" t="s">
        <v>50</v>
      </c>
      <c r="E13" s="7"/>
      <c r="F13" s="7"/>
      <c r="G13" s="7"/>
      <c r="H13" s="7"/>
      <c r="I13" s="7"/>
      <c r="J13" s="7"/>
      <c r="K13" s="7"/>
      <c r="L13" s="9"/>
      <c r="M13" s="10"/>
      <c r="N13" s="10"/>
      <c r="O13" s="11"/>
      <c r="P13" s="12"/>
      <c r="Q13" s="7"/>
    </row>
    <row r="14" spans="1:22" s="5" customFormat="1" ht="12.75">
      <c r="A14" s="5" t="s">
        <v>51</v>
      </c>
      <c r="C14" s="7" t="s">
        <v>52</v>
      </c>
      <c r="D14" s="7" t="s">
        <v>53</v>
      </c>
      <c r="E14" s="7"/>
      <c r="F14" s="7"/>
      <c r="G14" s="7" t="s">
        <v>21</v>
      </c>
      <c r="H14" s="7"/>
      <c r="I14" s="7">
        <v>1</v>
      </c>
      <c r="J14" s="7" t="s">
        <v>22</v>
      </c>
      <c r="K14" s="7"/>
      <c r="L14" s="9">
        <v>1</v>
      </c>
      <c r="M14" s="10"/>
      <c r="N14" s="10" t="s">
        <v>24</v>
      </c>
      <c r="O14" s="11"/>
      <c r="P14" s="12"/>
      <c r="Q14" s="7"/>
    </row>
    <row r="15" spans="1:22" s="5" customFormat="1" ht="12.75">
      <c r="A15" s="5" t="s">
        <v>51</v>
      </c>
      <c r="C15" s="7" t="s">
        <v>54</v>
      </c>
      <c r="D15" s="7" t="s">
        <v>55</v>
      </c>
      <c r="E15" s="7"/>
      <c r="F15" s="7"/>
      <c r="G15" s="7" t="s">
        <v>21</v>
      </c>
      <c r="H15" s="7"/>
      <c r="I15" s="7">
        <v>1</v>
      </c>
      <c r="J15" s="7" t="s">
        <v>22</v>
      </c>
      <c r="K15" s="7"/>
      <c r="L15" s="9">
        <v>1</v>
      </c>
      <c r="M15" s="10"/>
      <c r="N15" s="10" t="s">
        <v>24</v>
      </c>
      <c r="O15" s="11"/>
      <c r="P15" s="12"/>
      <c r="Q15" s="7"/>
    </row>
    <row r="16" spans="1:22" s="5" customFormat="1" ht="12.75">
      <c r="A16" s="5" t="s">
        <v>51</v>
      </c>
      <c r="C16" s="6" t="s">
        <v>56</v>
      </c>
      <c r="D16" s="7" t="s">
        <v>57</v>
      </c>
      <c r="E16" s="7"/>
      <c r="F16" s="7"/>
      <c r="G16" s="7"/>
      <c r="H16" s="7"/>
      <c r="I16" s="6">
        <v>1</v>
      </c>
      <c r="J16" s="7" t="s">
        <v>22</v>
      </c>
      <c r="K16" s="7"/>
      <c r="L16" s="9">
        <v>1</v>
      </c>
      <c r="M16" s="10"/>
      <c r="N16" s="10" t="s">
        <v>24</v>
      </c>
      <c r="O16" s="11"/>
      <c r="P16" s="12"/>
      <c r="Q16" s="7"/>
    </row>
    <row r="17" spans="1:20" s="5" customFormat="1" ht="12.75">
      <c r="A17" s="5" t="s">
        <v>51</v>
      </c>
      <c r="C17" s="6"/>
      <c r="D17" s="7" t="s">
        <v>58</v>
      </c>
      <c r="E17" s="7"/>
      <c r="F17" s="7"/>
      <c r="G17" s="7"/>
      <c r="H17" s="7"/>
      <c r="I17" s="7">
        <v>1</v>
      </c>
      <c r="J17" s="7" t="s">
        <v>22</v>
      </c>
      <c r="K17" s="7"/>
      <c r="L17" s="9">
        <v>1</v>
      </c>
      <c r="M17" s="10"/>
      <c r="N17" s="10" t="s">
        <v>24</v>
      </c>
      <c r="O17" s="11"/>
      <c r="P17" s="12"/>
      <c r="Q17" s="7"/>
    </row>
    <row r="18" spans="1:20" s="5" customFormat="1" ht="12.75">
      <c r="A18" s="5" t="s">
        <v>51</v>
      </c>
      <c r="C18" s="7" t="s">
        <v>59</v>
      </c>
      <c r="D18" s="7" t="s">
        <v>60</v>
      </c>
      <c r="E18" s="7"/>
      <c r="F18" s="7"/>
      <c r="G18" s="7"/>
      <c r="H18" s="7"/>
      <c r="I18" s="7">
        <v>1</v>
      </c>
      <c r="J18" s="7" t="s">
        <v>22</v>
      </c>
      <c r="K18" s="7"/>
      <c r="L18" s="9" t="s">
        <v>61</v>
      </c>
      <c r="M18" s="10"/>
      <c r="N18" s="10" t="s">
        <v>24</v>
      </c>
      <c r="O18" s="11"/>
      <c r="P18" s="12"/>
      <c r="Q18" s="7"/>
    </row>
    <row r="19" spans="1:20" s="5" customFormat="1" ht="12.75">
      <c r="A19" s="5" t="s">
        <v>62</v>
      </c>
      <c r="C19" s="7"/>
      <c r="D19" s="7" t="s">
        <v>63</v>
      </c>
      <c r="E19" s="7"/>
      <c r="F19" s="7"/>
      <c r="G19" s="7" t="s">
        <v>64</v>
      </c>
      <c r="H19" s="7"/>
      <c r="I19" s="7">
        <v>1</v>
      </c>
      <c r="J19" s="7" t="s">
        <v>22</v>
      </c>
      <c r="K19" s="7"/>
      <c r="L19" s="9" t="s">
        <v>65</v>
      </c>
      <c r="M19" s="10"/>
      <c r="N19" s="10"/>
      <c r="O19" s="11"/>
      <c r="P19" s="12"/>
      <c r="Q19" s="7"/>
    </row>
    <row r="20" spans="1:20" s="5" customFormat="1">
      <c r="A20" s="5" t="s">
        <v>66</v>
      </c>
      <c r="C20" s="7" t="s">
        <v>67</v>
      </c>
      <c r="D20" s="7" t="s">
        <v>68</v>
      </c>
      <c r="E20" s="7"/>
      <c r="F20" s="7"/>
      <c r="G20" s="7" t="s">
        <v>69</v>
      </c>
      <c r="H20" s="14">
        <v>5438</v>
      </c>
      <c r="I20" s="7">
        <v>1</v>
      </c>
      <c r="J20" s="7" t="s">
        <v>22</v>
      </c>
      <c r="K20" s="7"/>
      <c r="L20" s="9"/>
      <c r="M20" s="10"/>
      <c r="N20" s="15" t="s">
        <v>70</v>
      </c>
      <c r="O20" s="16">
        <v>41690</v>
      </c>
      <c r="P20" s="17" t="s">
        <v>71</v>
      </c>
      <c r="Q20" s="7"/>
    </row>
    <row r="21" spans="1:20" s="5" customFormat="1" ht="12.75">
      <c r="A21" s="5" t="s">
        <v>66</v>
      </c>
      <c r="C21" s="7" t="s">
        <v>72</v>
      </c>
      <c r="D21" s="18" t="s">
        <v>73</v>
      </c>
      <c r="E21" s="7"/>
      <c r="F21" s="7"/>
      <c r="G21" s="7" t="s">
        <v>74</v>
      </c>
      <c r="H21" s="6"/>
      <c r="I21" s="7">
        <v>1</v>
      </c>
      <c r="J21" s="7" t="s">
        <v>22</v>
      </c>
      <c r="K21" s="7"/>
      <c r="L21" s="9">
        <v>1</v>
      </c>
      <c r="M21" s="10"/>
      <c r="N21" s="19" t="s">
        <v>75</v>
      </c>
      <c r="O21" s="11"/>
      <c r="P21" s="12" t="s">
        <v>76</v>
      </c>
      <c r="Q21" s="7"/>
    </row>
    <row r="22" spans="1:20" s="5" customFormat="1" ht="12.75">
      <c r="A22" s="5" t="s">
        <v>66</v>
      </c>
      <c r="B22" s="1"/>
      <c r="C22" s="7" t="s">
        <v>77</v>
      </c>
      <c r="D22" s="7" t="s">
        <v>78</v>
      </c>
      <c r="E22" s="7" t="s">
        <v>79</v>
      </c>
      <c r="F22" s="7" t="s">
        <v>80</v>
      </c>
      <c r="G22" s="7" t="s">
        <v>79</v>
      </c>
      <c r="H22" s="7" t="s">
        <v>80</v>
      </c>
      <c r="I22" s="7">
        <v>1</v>
      </c>
      <c r="J22" s="7" t="s">
        <v>22</v>
      </c>
      <c r="K22" s="7" t="s">
        <v>81</v>
      </c>
      <c r="L22" s="9" t="s">
        <v>82</v>
      </c>
      <c r="M22" s="10">
        <v>790</v>
      </c>
      <c r="N22" s="20" t="s">
        <v>83</v>
      </c>
      <c r="O22" s="11">
        <v>41647</v>
      </c>
      <c r="P22" s="17" t="s">
        <v>71</v>
      </c>
      <c r="Q22" s="7"/>
      <c r="S22" s="5" t="s">
        <v>84</v>
      </c>
    </row>
    <row r="23" spans="1:20" s="5" customFormat="1" ht="12.75">
      <c r="A23" s="5" t="s">
        <v>66</v>
      </c>
      <c r="C23" s="7" t="s">
        <v>85</v>
      </c>
      <c r="D23" s="7" t="s">
        <v>86</v>
      </c>
      <c r="E23" s="7"/>
      <c r="F23" s="7"/>
      <c r="G23" s="7" t="s">
        <v>87</v>
      </c>
      <c r="H23" s="7"/>
      <c r="I23" s="7">
        <v>1</v>
      </c>
      <c r="J23" s="7" t="s">
        <v>22</v>
      </c>
      <c r="K23" s="7"/>
      <c r="L23" s="9"/>
      <c r="M23" s="10">
        <v>800</v>
      </c>
      <c r="N23" s="20" t="s">
        <v>88</v>
      </c>
      <c r="O23" s="11">
        <v>41647</v>
      </c>
      <c r="P23" s="17" t="s">
        <v>71</v>
      </c>
      <c r="Q23" s="7"/>
    </row>
    <row r="24" spans="1:20" s="5" customFormat="1" ht="12.75">
      <c r="A24" s="5" t="s">
        <v>66</v>
      </c>
      <c r="C24" s="7" t="s">
        <v>89</v>
      </c>
      <c r="D24" s="7" t="s">
        <v>90</v>
      </c>
      <c r="E24" s="7"/>
      <c r="F24" s="7"/>
      <c r="G24" s="7" t="s">
        <v>74</v>
      </c>
      <c r="H24" s="7"/>
      <c r="I24" s="7">
        <v>1</v>
      </c>
      <c r="J24" s="7" t="s">
        <v>22</v>
      </c>
      <c r="K24" s="7"/>
      <c r="L24" s="9"/>
      <c r="M24" s="10"/>
      <c r="N24" s="10" t="s">
        <v>91</v>
      </c>
      <c r="O24" s="11"/>
      <c r="P24" s="12" t="s">
        <v>92</v>
      </c>
      <c r="Q24" s="7"/>
    </row>
    <row r="25" spans="1:20" s="5" customFormat="1">
      <c r="A25" s="7" t="s">
        <v>66</v>
      </c>
      <c r="B25" s="6"/>
      <c r="C25" s="7" t="s">
        <v>93</v>
      </c>
      <c r="D25" s="7" t="s">
        <v>94</v>
      </c>
      <c r="E25" s="7" t="s">
        <v>95</v>
      </c>
      <c r="F25" s="7" t="s">
        <v>96</v>
      </c>
      <c r="G25" s="7" t="s">
        <v>97</v>
      </c>
      <c r="H25" s="7" t="s">
        <v>98</v>
      </c>
      <c r="I25" s="7">
        <v>1</v>
      </c>
      <c r="J25" s="7" t="s">
        <v>22</v>
      </c>
      <c r="K25" s="21"/>
      <c r="L25"/>
      <c r="M25"/>
      <c r="N25" s="22" t="s">
        <v>99</v>
      </c>
      <c r="O25" s="11">
        <v>41683</v>
      </c>
      <c r="P25" s="17" t="s">
        <v>71</v>
      </c>
      <c r="Q25" s="7"/>
    </row>
    <row r="26" spans="1:20" s="5" customFormat="1">
      <c r="A26" s="23" t="s">
        <v>66</v>
      </c>
      <c r="B26" s="23"/>
      <c r="C26" s="24" t="s">
        <v>100</v>
      </c>
      <c r="D26" s="25" t="s">
        <v>101</v>
      </c>
      <c r="E26" s="24"/>
      <c r="F26" s="24"/>
      <c r="G26" s="24" t="s">
        <v>97</v>
      </c>
      <c r="H26" s="25" t="s">
        <v>102</v>
      </c>
      <c r="I26" s="24">
        <v>2</v>
      </c>
      <c r="J26" s="24" t="s">
        <v>22</v>
      </c>
      <c r="K26" s="21"/>
      <c r="L26"/>
      <c r="M26"/>
      <c r="N26" s="22" t="s">
        <v>99</v>
      </c>
      <c r="O26" s="11">
        <v>41683</v>
      </c>
      <c r="P26" s="17" t="s">
        <v>71</v>
      </c>
      <c r="Q26" s="7"/>
    </row>
    <row r="27" spans="1:20" s="5" customFormat="1" ht="12.75">
      <c r="A27" s="5" t="s">
        <v>103</v>
      </c>
      <c r="C27" s="7" t="s">
        <v>104</v>
      </c>
      <c r="D27" s="7" t="s">
        <v>105</v>
      </c>
      <c r="E27" s="7"/>
      <c r="F27" s="7"/>
      <c r="G27" s="7" t="s">
        <v>106</v>
      </c>
      <c r="H27" s="7"/>
      <c r="I27" s="7">
        <v>1</v>
      </c>
      <c r="J27" s="7" t="s">
        <v>22</v>
      </c>
      <c r="K27" s="7"/>
      <c r="L27" s="9"/>
      <c r="M27" s="10">
        <v>750</v>
      </c>
      <c r="N27" s="27" t="s">
        <v>107</v>
      </c>
      <c r="O27" s="11">
        <v>41683</v>
      </c>
      <c r="P27" s="17" t="s">
        <v>71</v>
      </c>
      <c r="Q27" s="7"/>
    </row>
    <row r="28" spans="1:20" s="5" customFormat="1" ht="12.75">
      <c r="A28" s="5" t="s">
        <v>103</v>
      </c>
      <c r="C28" s="7" t="s">
        <v>108</v>
      </c>
      <c r="D28" s="7" t="s">
        <v>109</v>
      </c>
      <c r="E28" s="7"/>
      <c r="F28" s="7"/>
      <c r="G28" s="7" t="s">
        <v>110</v>
      </c>
      <c r="H28" s="7" t="s">
        <v>111</v>
      </c>
      <c r="I28" s="7">
        <v>77</v>
      </c>
      <c r="J28" s="7" t="s">
        <v>22</v>
      </c>
      <c r="K28" s="7" t="s">
        <v>112</v>
      </c>
      <c r="L28" s="9" t="s">
        <v>31</v>
      </c>
      <c r="M28" s="10" t="s">
        <v>113</v>
      </c>
      <c r="N28" s="20" t="s">
        <v>114</v>
      </c>
      <c r="O28" s="11">
        <v>41653</v>
      </c>
      <c r="P28" s="17" t="s">
        <v>115</v>
      </c>
      <c r="Q28" s="7"/>
      <c r="S28" s="5" t="s">
        <v>116</v>
      </c>
    </row>
    <row r="29" spans="1:20" s="5" customFormat="1" ht="12.75">
      <c r="A29" s="5" t="s">
        <v>103</v>
      </c>
      <c r="C29" s="7" t="s">
        <v>117</v>
      </c>
      <c r="D29" s="7" t="s">
        <v>118</v>
      </c>
      <c r="E29" s="7"/>
      <c r="F29" s="7"/>
      <c r="G29" s="7" t="s">
        <v>119</v>
      </c>
      <c r="H29" s="7" t="s">
        <v>120</v>
      </c>
      <c r="I29" s="7">
        <v>850</v>
      </c>
      <c r="J29" s="7" t="s">
        <v>121</v>
      </c>
      <c r="K29" s="7" t="s">
        <v>122</v>
      </c>
      <c r="L29" s="9" t="s">
        <v>23</v>
      </c>
      <c r="M29" s="10" t="s">
        <v>123</v>
      </c>
      <c r="N29" s="28" t="s">
        <v>124</v>
      </c>
      <c r="O29" s="11">
        <v>41679</v>
      </c>
      <c r="P29" s="17" t="s">
        <v>71</v>
      </c>
      <c r="Q29" s="7"/>
    </row>
    <row r="30" spans="1:20" s="5" customFormat="1" ht="12.75">
      <c r="A30" s="5" t="s">
        <v>103</v>
      </c>
      <c r="C30" s="7" t="s">
        <v>125</v>
      </c>
      <c r="D30" s="7" t="s">
        <v>126</v>
      </c>
      <c r="E30" s="7"/>
      <c r="F30" s="7"/>
      <c r="G30" s="7" t="s">
        <v>106</v>
      </c>
      <c r="H30" s="29"/>
      <c r="I30" s="7">
        <v>20</v>
      </c>
      <c r="J30" s="7" t="s">
        <v>22</v>
      </c>
      <c r="K30" s="7"/>
      <c r="L30" s="9">
        <v>1</v>
      </c>
      <c r="M30" s="10">
        <v>15000</v>
      </c>
      <c r="N30" s="27" t="s">
        <v>107</v>
      </c>
      <c r="O30" s="11">
        <v>41683</v>
      </c>
      <c r="P30" s="17" t="s">
        <v>71</v>
      </c>
      <c r="Q30" s="7"/>
      <c r="S30" s="5" t="s">
        <v>119</v>
      </c>
      <c r="T30" s="5" t="s">
        <v>127</v>
      </c>
    </row>
    <row r="31" spans="1:20" s="5" customFormat="1" ht="12.75">
      <c r="A31" s="5" t="s">
        <v>103</v>
      </c>
      <c r="C31" s="7" t="s">
        <v>128</v>
      </c>
      <c r="D31" s="7" t="s">
        <v>129</v>
      </c>
      <c r="E31" s="7"/>
      <c r="F31" s="7"/>
      <c r="G31" s="7" t="s">
        <v>106</v>
      </c>
      <c r="H31" s="29"/>
      <c r="I31" s="7">
        <v>4</v>
      </c>
      <c r="J31" s="7" t="s">
        <v>22</v>
      </c>
      <c r="K31" s="7"/>
      <c r="L31" s="9">
        <v>1</v>
      </c>
      <c r="M31" s="10">
        <v>3000</v>
      </c>
      <c r="N31" s="27" t="s">
        <v>107</v>
      </c>
      <c r="O31" s="11">
        <v>41683</v>
      </c>
      <c r="P31" s="17" t="s">
        <v>71</v>
      </c>
      <c r="Q31" s="7"/>
      <c r="S31" s="5" t="s">
        <v>119</v>
      </c>
      <c r="T31" s="5" t="s">
        <v>130</v>
      </c>
    </row>
    <row r="32" spans="1:20" s="5" customFormat="1" ht="12.75">
      <c r="A32" s="5" t="s">
        <v>103</v>
      </c>
      <c r="C32" s="7" t="s">
        <v>131</v>
      </c>
      <c r="D32" s="7" t="s">
        <v>132</v>
      </c>
      <c r="E32" s="7"/>
      <c r="F32" s="7"/>
      <c r="G32" s="7" t="s">
        <v>106</v>
      </c>
      <c r="H32" s="29"/>
      <c r="I32" s="7">
        <v>4</v>
      </c>
      <c r="J32" s="7" t="s">
        <v>22</v>
      </c>
      <c r="K32" s="7"/>
      <c r="L32" s="9">
        <v>1</v>
      </c>
      <c r="M32" s="10">
        <v>3000</v>
      </c>
      <c r="N32" s="27" t="s">
        <v>107</v>
      </c>
      <c r="O32" s="11">
        <v>41683</v>
      </c>
      <c r="P32" s="17" t="s">
        <v>71</v>
      </c>
      <c r="Q32" s="7"/>
      <c r="S32" s="5" t="s">
        <v>119</v>
      </c>
      <c r="T32" s="5" t="s">
        <v>133</v>
      </c>
    </row>
    <row r="33" spans="1:20" s="5" customFormat="1">
      <c r="A33" s="5" t="s">
        <v>103</v>
      </c>
      <c r="C33" s="7" t="s">
        <v>134</v>
      </c>
      <c r="D33" s="7" t="s">
        <v>135</v>
      </c>
      <c r="E33" s="7"/>
      <c r="F33" s="7"/>
      <c r="G33" s="7" t="s">
        <v>106</v>
      </c>
      <c r="H33" s="29"/>
      <c r="I33" s="7">
        <v>4</v>
      </c>
      <c r="J33" s="7" t="s">
        <v>22</v>
      </c>
      <c r="K33" s="7"/>
      <c r="L33" s="9">
        <v>1</v>
      </c>
      <c r="M33" s="10">
        <v>3000</v>
      </c>
      <c r="N33" s="27" t="s">
        <v>107</v>
      </c>
      <c r="O33" s="11">
        <v>41683</v>
      </c>
      <c r="P33" s="17" t="s">
        <v>71</v>
      </c>
      <c r="Q33" s="7"/>
      <c r="S33" s="5" t="s">
        <v>119</v>
      </c>
      <c r="T33" s="30" t="s">
        <v>136</v>
      </c>
    </row>
    <row r="34" spans="1:20" s="5" customFormat="1">
      <c r="A34" s="5" t="s">
        <v>103</v>
      </c>
      <c r="C34" s="7" t="s">
        <v>137</v>
      </c>
      <c r="D34" s="7" t="s">
        <v>138</v>
      </c>
      <c r="E34" s="7"/>
      <c r="F34" s="7"/>
      <c r="G34" s="7" t="s">
        <v>106</v>
      </c>
      <c r="H34" s="29"/>
      <c r="I34" s="7">
        <v>6</v>
      </c>
      <c r="J34" s="7" t="s">
        <v>22</v>
      </c>
      <c r="K34" s="7"/>
      <c r="L34" s="9">
        <v>1</v>
      </c>
      <c r="M34" s="10">
        <v>4500</v>
      </c>
      <c r="N34" s="27" t="s">
        <v>107</v>
      </c>
      <c r="O34" s="11">
        <v>41683</v>
      </c>
      <c r="P34" s="17" t="s">
        <v>71</v>
      </c>
      <c r="Q34" s="7"/>
      <c r="S34" s="5" t="s">
        <v>119</v>
      </c>
      <c r="T34" s="30" t="s">
        <v>139</v>
      </c>
    </row>
    <row r="35" spans="1:20" s="5" customFormat="1">
      <c r="A35" s="5" t="s">
        <v>103</v>
      </c>
      <c r="C35" s="7" t="s">
        <v>140</v>
      </c>
      <c r="D35" s="7" t="s">
        <v>141</v>
      </c>
      <c r="E35" s="7"/>
      <c r="F35" s="7"/>
      <c r="G35" s="7" t="s">
        <v>106</v>
      </c>
      <c r="H35" s="29"/>
      <c r="I35" s="7">
        <v>6</v>
      </c>
      <c r="J35" s="7" t="s">
        <v>22</v>
      </c>
      <c r="K35" s="7"/>
      <c r="L35" s="9">
        <v>1</v>
      </c>
      <c r="M35" s="10">
        <v>4500</v>
      </c>
      <c r="N35" s="27" t="s">
        <v>107</v>
      </c>
      <c r="O35" s="11">
        <v>41683</v>
      </c>
      <c r="P35" s="17" t="s">
        <v>71</v>
      </c>
      <c r="Q35" s="7"/>
      <c r="S35" s="5" t="s">
        <v>119</v>
      </c>
      <c r="T35" s="30" t="s">
        <v>142</v>
      </c>
    </row>
    <row r="36" spans="1:20" s="5" customFormat="1" ht="12.75">
      <c r="A36" s="5" t="s">
        <v>103</v>
      </c>
      <c r="C36" s="7" t="s">
        <v>143</v>
      </c>
      <c r="D36" s="7" t="s">
        <v>144</v>
      </c>
      <c r="E36" s="7"/>
      <c r="F36" s="7"/>
      <c r="G36" s="7" t="s">
        <v>106</v>
      </c>
      <c r="H36" s="29"/>
      <c r="I36" s="29">
        <v>69</v>
      </c>
      <c r="J36" s="7" t="s">
        <v>22</v>
      </c>
      <c r="K36" s="7"/>
      <c r="L36" s="9" t="s">
        <v>23</v>
      </c>
      <c r="M36" s="10">
        <v>53000</v>
      </c>
      <c r="N36" s="27" t="s">
        <v>107</v>
      </c>
      <c r="O36" s="11">
        <v>41683</v>
      </c>
      <c r="P36" s="17" t="s">
        <v>71</v>
      </c>
      <c r="Q36" s="7"/>
      <c r="S36" s="5" t="s">
        <v>145</v>
      </c>
      <c r="T36" s="5" t="s">
        <v>146</v>
      </c>
    </row>
    <row r="37" spans="1:20" s="5" customFormat="1" ht="12.75">
      <c r="A37" s="5" t="s">
        <v>103</v>
      </c>
      <c r="C37" s="7" t="s">
        <v>147</v>
      </c>
      <c r="D37" s="7" t="s">
        <v>148</v>
      </c>
      <c r="E37" s="7"/>
      <c r="F37" s="7"/>
      <c r="G37" s="7" t="s">
        <v>106</v>
      </c>
      <c r="H37" s="29"/>
      <c r="I37" s="7">
        <v>9</v>
      </c>
      <c r="J37" s="7" t="s">
        <v>22</v>
      </c>
      <c r="K37" s="7"/>
      <c r="L37" s="9" t="s">
        <v>23</v>
      </c>
      <c r="M37" s="10">
        <v>7000</v>
      </c>
      <c r="N37" s="27" t="s">
        <v>107</v>
      </c>
      <c r="O37" s="11">
        <v>41683</v>
      </c>
      <c r="P37" s="17" t="s">
        <v>71</v>
      </c>
      <c r="Q37" s="7"/>
      <c r="S37" s="5" t="s">
        <v>145</v>
      </c>
      <c r="T37" s="5" t="s">
        <v>149</v>
      </c>
    </row>
    <row r="38" spans="1:20" s="5" customFormat="1" ht="12.75">
      <c r="A38" s="5" t="s">
        <v>103</v>
      </c>
      <c r="C38" s="7" t="s">
        <v>150</v>
      </c>
      <c r="D38" s="7" t="s">
        <v>151</v>
      </c>
      <c r="E38" s="7"/>
      <c r="F38" s="7"/>
      <c r="G38" s="7" t="s">
        <v>106</v>
      </c>
      <c r="H38" s="29"/>
      <c r="I38" s="7">
        <v>6</v>
      </c>
      <c r="J38" s="7" t="s">
        <v>22</v>
      </c>
      <c r="K38" s="7"/>
      <c r="L38" s="9"/>
      <c r="M38" s="10">
        <v>5000</v>
      </c>
      <c r="N38" s="27" t="s">
        <v>107</v>
      </c>
      <c r="O38" s="11">
        <v>41683</v>
      </c>
      <c r="P38" s="17" t="s">
        <v>71</v>
      </c>
      <c r="Q38" s="7"/>
      <c r="S38" s="5" t="s">
        <v>145</v>
      </c>
      <c r="T38" s="5" t="s">
        <v>152</v>
      </c>
    </row>
    <row r="39" spans="1:20" s="5" customFormat="1" ht="12.75">
      <c r="A39" s="5" t="s">
        <v>103</v>
      </c>
      <c r="C39" s="7" t="s">
        <v>153</v>
      </c>
      <c r="D39" s="7" t="s">
        <v>154</v>
      </c>
      <c r="E39" s="7"/>
      <c r="F39" s="7"/>
      <c r="G39" s="7" t="s">
        <v>155</v>
      </c>
      <c r="H39" s="7"/>
      <c r="I39" s="7">
        <v>1</v>
      </c>
      <c r="J39" s="7" t="s">
        <v>22</v>
      </c>
      <c r="K39" s="7" t="s">
        <v>156</v>
      </c>
      <c r="L39" s="9">
        <v>3</v>
      </c>
      <c r="M39" s="10" t="s">
        <v>157</v>
      </c>
      <c r="N39" s="27" t="s">
        <v>158</v>
      </c>
      <c r="O39" s="11">
        <v>41695</v>
      </c>
      <c r="P39" s="17" t="s">
        <v>71</v>
      </c>
      <c r="Q39" s="7"/>
      <c r="S39" s="5" t="s">
        <v>159</v>
      </c>
    </row>
    <row r="40" spans="1:20" s="5" customFormat="1" ht="12.75">
      <c r="A40" s="5" t="s">
        <v>103</v>
      </c>
      <c r="C40" s="7" t="s">
        <v>160</v>
      </c>
      <c r="D40" s="7" t="s">
        <v>161</v>
      </c>
      <c r="E40" s="7"/>
      <c r="F40" s="7"/>
      <c r="G40" s="7" t="s">
        <v>106</v>
      </c>
      <c r="H40" s="29"/>
      <c r="I40" s="7">
        <v>16</v>
      </c>
      <c r="J40" s="7" t="s">
        <v>22</v>
      </c>
      <c r="K40" s="7" t="s">
        <v>162</v>
      </c>
      <c r="L40" s="9" t="s">
        <v>23</v>
      </c>
      <c r="M40" s="10">
        <v>12000</v>
      </c>
      <c r="N40" s="27" t="s">
        <v>107</v>
      </c>
      <c r="O40" s="11">
        <v>41683</v>
      </c>
      <c r="P40" s="12" t="s">
        <v>163</v>
      </c>
      <c r="Q40" s="7"/>
      <c r="S40" s="5" t="s">
        <v>119</v>
      </c>
      <c r="T40" s="5" t="s">
        <v>164</v>
      </c>
    </row>
    <row r="41" spans="1:20" s="5" customFormat="1" ht="12.75">
      <c r="A41" s="5" t="s">
        <v>103</v>
      </c>
      <c r="C41" s="7" t="s">
        <v>165</v>
      </c>
      <c r="D41" s="7" t="s">
        <v>166</v>
      </c>
      <c r="E41" s="7"/>
      <c r="F41" s="7"/>
      <c r="G41" s="7" t="s">
        <v>106</v>
      </c>
      <c r="H41" s="29"/>
      <c r="I41" s="7">
        <v>11</v>
      </c>
      <c r="J41" s="7" t="s">
        <v>22</v>
      </c>
      <c r="K41" s="7" t="s">
        <v>167</v>
      </c>
      <c r="L41" s="9" t="s">
        <v>23</v>
      </c>
      <c r="M41" s="10">
        <v>8300</v>
      </c>
      <c r="N41" s="27" t="s">
        <v>107</v>
      </c>
      <c r="O41" s="11">
        <v>41683</v>
      </c>
      <c r="P41" s="17" t="s">
        <v>71</v>
      </c>
      <c r="Q41" s="7"/>
      <c r="S41" s="5" t="s">
        <v>119</v>
      </c>
      <c r="T41" s="5" t="s">
        <v>168</v>
      </c>
    </row>
    <row r="42" spans="1:20" s="5" customFormat="1" ht="12.75">
      <c r="A42" s="5" t="s">
        <v>103</v>
      </c>
      <c r="C42" s="7" t="s">
        <v>169</v>
      </c>
      <c r="D42" s="7" t="s">
        <v>170</v>
      </c>
      <c r="E42" s="7"/>
      <c r="F42" s="7"/>
      <c r="G42" s="7" t="s">
        <v>106</v>
      </c>
      <c r="H42" s="29"/>
      <c r="I42" s="7">
        <v>113</v>
      </c>
      <c r="J42" s="7" t="s">
        <v>22</v>
      </c>
      <c r="K42" s="7"/>
      <c r="L42" s="9" t="s">
        <v>23</v>
      </c>
      <c r="M42" s="10">
        <v>82000</v>
      </c>
      <c r="N42" s="27" t="s">
        <v>107</v>
      </c>
      <c r="O42" s="11">
        <v>41683</v>
      </c>
      <c r="P42" s="17" t="s">
        <v>71</v>
      </c>
      <c r="Q42" s="7"/>
      <c r="S42" s="5" t="s">
        <v>119</v>
      </c>
      <c r="T42" s="5" t="s">
        <v>171</v>
      </c>
    </row>
    <row r="43" spans="1:20" s="7" customFormat="1">
      <c r="A43" s="7" t="s">
        <v>103</v>
      </c>
      <c r="C43" s="7" t="s">
        <v>172</v>
      </c>
      <c r="D43" s="23" t="s">
        <v>173</v>
      </c>
      <c r="E43" s="23"/>
      <c r="F43" s="23"/>
      <c r="G43" s="23" t="s">
        <v>119</v>
      </c>
      <c r="H43" s="23" t="s">
        <v>174</v>
      </c>
      <c r="I43" s="23">
        <v>2</v>
      </c>
      <c r="J43" s="23" t="s">
        <v>22</v>
      </c>
      <c r="K43" s="32"/>
      <c r="L43" s="9">
        <v>1</v>
      </c>
      <c r="M43" s="10">
        <v>1500</v>
      </c>
      <c r="N43" s="22" t="s">
        <v>175</v>
      </c>
      <c r="O43" s="33">
        <v>41710</v>
      </c>
      <c r="P43" s="17" t="s">
        <v>71</v>
      </c>
    </row>
    <row r="44" spans="1:20" s="5" customFormat="1" ht="12.75">
      <c r="A44" s="5" t="s">
        <v>103</v>
      </c>
      <c r="C44" s="7" t="s">
        <v>176</v>
      </c>
      <c r="D44" s="7" t="s">
        <v>177</v>
      </c>
      <c r="E44" s="7"/>
      <c r="F44" s="7"/>
      <c r="G44" s="7" t="s">
        <v>106</v>
      </c>
      <c r="H44" s="29"/>
      <c r="I44" s="7">
        <v>4</v>
      </c>
      <c r="J44" s="7" t="s">
        <v>22</v>
      </c>
      <c r="K44" s="7" t="s">
        <v>178</v>
      </c>
      <c r="L44" s="9" t="s">
        <v>23</v>
      </c>
      <c r="M44" s="10">
        <v>3000</v>
      </c>
      <c r="N44" s="27" t="s">
        <v>107</v>
      </c>
      <c r="O44" s="11">
        <v>41683</v>
      </c>
      <c r="P44" s="12">
        <v>41695</v>
      </c>
      <c r="Q44" s="7"/>
      <c r="S44" s="5" t="s">
        <v>119</v>
      </c>
      <c r="T44" s="5" t="s">
        <v>179</v>
      </c>
    </row>
    <row r="45" spans="1:20" s="5" customFormat="1" ht="12.75">
      <c r="A45" s="5" t="s">
        <v>103</v>
      </c>
      <c r="C45" s="7" t="s">
        <v>180</v>
      </c>
      <c r="D45" s="7" t="s">
        <v>181</v>
      </c>
      <c r="E45" s="7"/>
      <c r="F45" s="7"/>
      <c r="G45" s="7" t="s">
        <v>106</v>
      </c>
      <c r="H45" s="29"/>
      <c r="I45" s="7">
        <v>105</v>
      </c>
      <c r="J45" s="7" t="s">
        <v>22</v>
      </c>
      <c r="K45" s="7"/>
      <c r="L45" s="9" t="s">
        <v>23</v>
      </c>
      <c r="M45" s="10">
        <v>79000</v>
      </c>
      <c r="N45" s="27" t="s">
        <v>107</v>
      </c>
      <c r="O45" s="11">
        <v>41683</v>
      </c>
      <c r="P45" s="17" t="s">
        <v>71</v>
      </c>
      <c r="Q45" s="7"/>
      <c r="S45" s="5" t="s">
        <v>119</v>
      </c>
      <c r="T45" s="5" t="s">
        <v>182</v>
      </c>
    </row>
    <row r="46" spans="1:20" s="5" customFormat="1" ht="12.75">
      <c r="A46" s="5" t="s">
        <v>103</v>
      </c>
      <c r="C46" s="7" t="s">
        <v>183</v>
      </c>
      <c r="D46" s="7" t="s">
        <v>184</v>
      </c>
      <c r="E46" s="7"/>
      <c r="F46" s="7"/>
      <c r="G46" s="7" t="s">
        <v>106</v>
      </c>
      <c r="H46" s="29"/>
      <c r="I46" s="7">
        <v>5</v>
      </c>
      <c r="J46" s="7" t="s">
        <v>22</v>
      </c>
      <c r="K46" s="7" t="s">
        <v>185</v>
      </c>
      <c r="L46" s="9" t="s">
        <v>23</v>
      </c>
      <c r="M46" s="10">
        <v>3750</v>
      </c>
      <c r="N46" s="27" t="s">
        <v>107</v>
      </c>
      <c r="O46" s="11">
        <v>41683</v>
      </c>
      <c r="P46" s="17" t="s">
        <v>71</v>
      </c>
      <c r="Q46" s="7"/>
      <c r="S46" s="5" t="s">
        <v>119</v>
      </c>
      <c r="T46" s="5" t="s">
        <v>186</v>
      </c>
    </row>
    <row r="47" spans="1:20" s="5" customFormat="1" ht="12.75">
      <c r="A47" s="5" t="s">
        <v>103</v>
      </c>
      <c r="C47" s="7" t="s">
        <v>187</v>
      </c>
      <c r="D47" s="7" t="s">
        <v>188</v>
      </c>
      <c r="E47" s="7"/>
      <c r="F47" s="7"/>
      <c r="G47" s="7" t="s">
        <v>106</v>
      </c>
      <c r="H47" s="29"/>
      <c r="I47" s="7">
        <v>4</v>
      </c>
      <c r="J47" s="7" t="s">
        <v>22</v>
      </c>
      <c r="K47" s="7" t="s">
        <v>189</v>
      </c>
      <c r="L47" s="9" t="s">
        <v>23</v>
      </c>
      <c r="M47" s="10">
        <v>3000</v>
      </c>
      <c r="N47" s="27" t="s">
        <v>107</v>
      </c>
      <c r="O47" s="11">
        <v>41683</v>
      </c>
      <c r="P47" s="17" t="s">
        <v>71</v>
      </c>
      <c r="Q47" s="7"/>
      <c r="S47" s="5" t="s">
        <v>119</v>
      </c>
      <c r="T47" s="5" t="s">
        <v>190</v>
      </c>
    </row>
    <row r="48" spans="1:20" s="5" customFormat="1" ht="12.75">
      <c r="A48" s="5" t="s">
        <v>103</v>
      </c>
      <c r="C48" s="7" t="s">
        <v>191</v>
      </c>
      <c r="D48" s="7" t="s">
        <v>192</v>
      </c>
      <c r="E48" s="7"/>
      <c r="F48" s="7"/>
      <c r="G48" s="7" t="s">
        <v>106</v>
      </c>
      <c r="H48" s="29"/>
      <c r="I48" s="7">
        <v>4</v>
      </c>
      <c r="J48" s="7" t="s">
        <v>22</v>
      </c>
      <c r="K48" s="7" t="s">
        <v>193</v>
      </c>
      <c r="L48" s="9">
        <v>1</v>
      </c>
      <c r="M48" s="10">
        <v>3000</v>
      </c>
      <c r="N48" s="27" t="s">
        <v>107</v>
      </c>
      <c r="O48" s="11">
        <v>41683</v>
      </c>
      <c r="P48" s="17" t="s">
        <v>71</v>
      </c>
      <c r="Q48" s="7"/>
      <c r="S48" s="5" t="s">
        <v>194</v>
      </c>
      <c r="T48" s="5" t="s">
        <v>195</v>
      </c>
    </row>
    <row r="49" spans="1:20" s="5" customFormat="1" ht="12.75">
      <c r="A49" s="5" t="s">
        <v>103</v>
      </c>
      <c r="C49" s="7" t="s">
        <v>196</v>
      </c>
      <c r="D49" s="7" t="s">
        <v>197</v>
      </c>
      <c r="E49" s="7"/>
      <c r="F49" s="7"/>
      <c r="G49" s="7" t="s">
        <v>106</v>
      </c>
      <c r="H49" s="29"/>
      <c r="I49" s="7">
        <v>6</v>
      </c>
      <c r="J49" s="7" t="s">
        <v>22</v>
      </c>
      <c r="K49" s="7" t="s">
        <v>198</v>
      </c>
      <c r="L49" s="9" t="s">
        <v>23</v>
      </c>
      <c r="M49" s="10">
        <v>4500</v>
      </c>
      <c r="N49" s="27" t="s">
        <v>107</v>
      </c>
      <c r="O49" s="11">
        <v>41683</v>
      </c>
      <c r="P49" s="17" t="s">
        <v>71</v>
      </c>
      <c r="Q49" s="7"/>
      <c r="S49" s="5" t="s">
        <v>119</v>
      </c>
      <c r="T49" s="5" t="s">
        <v>199</v>
      </c>
    </row>
    <row r="50" spans="1:20" s="5" customFormat="1" ht="12.75">
      <c r="A50" s="5" t="s">
        <v>103</v>
      </c>
      <c r="C50" s="7" t="s">
        <v>200</v>
      </c>
      <c r="D50" s="7" t="s">
        <v>201</v>
      </c>
      <c r="E50" s="7"/>
      <c r="F50" s="7"/>
      <c r="G50" s="7" t="s">
        <v>106</v>
      </c>
      <c r="H50" s="29"/>
      <c r="I50" s="7">
        <v>2</v>
      </c>
      <c r="J50" s="7" t="s">
        <v>22</v>
      </c>
      <c r="K50" s="7" t="s">
        <v>198</v>
      </c>
      <c r="L50" s="9" t="s">
        <v>23</v>
      </c>
      <c r="M50" s="10">
        <v>1500</v>
      </c>
      <c r="N50" s="27" t="s">
        <v>107</v>
      </c>
      <c r="O50" s="11">
        <v>41683</v>
      </c>
      <c r="P50" s="17" t="s">
        <v>71</v>
      </c>
      <c r="Q50" s="7"/>
      <c r="S50" s="5" t="s">
        <v>119</v>
      </c>
      <c r="T50" s="5" t="s">
        <v>202</v>
      </c>
    </row>
    <row r="51" spans="1:20" s="5" customFormat="1" ht="12.75">
      <c r="A51" s="5" t="s">
        <v>103</v>
      </c>
      <c r="C51" s="7" t="s">
        <v>203</v>
      </c>
      <c r="D51" s="7" t="s">
        <v>204</v>
      </c>
      <c r="E51" s="7"/>
      <c r="F51" s="7"/>
      <c r="G51" s="7" t="s">
        <v>106</v>
      </c>
      <c r="H51" s="29"/>
      <c r="I51" s="7">
        <v>4</v>
      </c>
      <c r="J51" s="7" t="s">
        <v>22</v>
      </c>
      <c r="K51" s="7" t="s">
        <v>193</v>
      </c>
      <c r="L51" s="9">
        <v>1</v>
      </c>
      <c r="M51" s="10">
        <v>3000</v>
      </c>
      <c r="N51" s="27" t="s">
        <v>107</v>
      </c>
      <c r="O51" s="11">
        <v>41683</v>
      </c>
      <c r="P51" s="17" t="s">
        <v>71</v>
      </c>
      <c r="Q51" s="7"/>
      <c r="S51" s="5" t="s">
        <v>194</v>
      </c>
      <c r="T51" s="5" t="s">
        <v>205</v>
      </c>
    </row>
    <row r="52" spans="1:20" s="5" customFormat="1" ht="12.75">
      <c r="A52" s="5" t="s">
        <v>103</v>
      </c>
      <c r="C52" s="7" t="s">
        <v>206</v>
      </c>
      <c r="D52" s="7" t="s">
        <v>207</v>
      </c>
      <c r="E52" s="7"/>
      <c r="F52" s="7"/>
      <c r="G52" s="7" t="s">
        <v>106</v>
      </c>
      <c r="H52" s="29"/>
      <c r="I52" s="7">
        <v>2</v>
      </c>
      <c r="J52" s="7" t="s">
        <v>22</v>
      </c>
      <c r="K52" s="7" t="s">
        <v>156</v>
      </c>
      <c r="L52" s="9" t="s">
        <v>23</v>
      </c>
      <c r="M52" s="10">
        <v>1500</v>
      </c>
      <c r="N52" s="27" t="s">
        <v>107</v>
      </c>
      <c r="O52" s="11">
        <v>41683</v>
      </c>
      <c r="P52" s="17" t="s">
        <v>71</v>
      </c>
      <c r="Q52" s="7"/>
      <c r="S52" s="5" t="s">
        <v>119</v>
      </c>
      <c r="T52" s="5" t="s">
        <v>208</v>
      </c>
    </row>
    <row r="53" spans="1:20" s="5" customFormat="1" ht="12.75">
      <c r="A53" s="5" t="s">
        <v>103</v>
      </c>
      <c r="C53" s="7" t="s">
        <v>209</v>
      </c>
      <c r="D53" s="7" t="s">
        <v>210</v>
      </c>
      <c r="E53" s="7"/>
      <c r="F53" s="7"/>
      <c r="G53" s="7" t="s">
        <v>106</v>
      </c>
      <c r="H53" s="29"/>
      <c r="I53" s="7">
        <v>105</v>
      </c>
      <c r="J53" s="7" t="s">
        <v>22</v>
      </c>
      <c r="K53" s="7" t="s">
        <v>112</v>
      </c>
      <c r="L53" s="9" t="s">
        <v>23</v>
      </c>
      <c r="M53" s="10">
        <v>79000</v>
      </c>
      <c r="N53" s="27" t="s">
        <v>107</v>
      </c>
      <c r="O53" s="11">
        <v>41683</v>
      </c>
      <c r="P53" s="17" t="s">
        <v>71</v>
      </c>
      <c r="Q53" s="7"/>
      <c r="S53" s="5" t="s">
        <v>119</v>
      </c>
      <c r="T53" s="5" t="s">
        <v>211</v>
      </c>
    </row>
    <row r="54" spans="1:20" s="5" customFormat="1">
      <c r="A54" s="5" t="s">
        <v>103</v>
      </c>
      <c r="C54" s="7" t="s">
        <v>212</v>
      </c>
      <c r="D54" s="7" t="s">
        <v>213</v>
      </c>
      <c r="E54" s="7"/>
      <c r="F54" s="7"/>
      <c r="G54" s="7" t="s">
        <v>106</v>
      </c>
      <c r="H54" s="29"/>
      <c r="I54" s="7">
        <v>4</v>
      </c>
      <c r="J54" s="7" t="s">
        <v>22</v>
      </c>
      <c r="K54" s="7" t="s">
        <v>214</v>
      </c>
      <c r="L54" s="9">
        <v>1</v>
      </c>
      <c r="M54" s="10">
        <v>3000</v>
      </c>
      <c r="N54" s="27" t="s">
        <v>107</v>
      </c>
      <c r="O54" s="11">
        <v>41683</v>
      </c>
      <c r="P54" s="17" t="s">
        <v>71</v>
      </c>
      <c r="Q54" s="7"/>
      <c r="S54" s="5" t="s">
        <v>119</v>
      </c>
      <c r="T54" s="34" t="s">
        <v>215</v>
      </c>
    </row>
    <row r="55" spans="1:20" s="5" customFormat="1" ht="12.75">
      <c r="A55" s="5" t="s">
        <v>103</v>
      </c>
      <c r="C55" s="7" t="s">
        <v>216</v>
      </c>
      <c r="D55" s="7" t="s">
        <v>217</v>
      </c>
      <c r="E55" s="7"/>
      <c r="F55" s="7"/>
      <c r="G55" s="7" t="s">
        <v>106</v>
      </c>
      <c r="H55" s="29"/>
      <c r="I55" s="7">
        <v>96</v>
      </c>
      <c r="J55" s="7" t="s">
        <v>22</v>
      </c>
      <c r="K55" s="7" t="s">
        <v>112</v>
      </c>
      <c r="L55" s="9" t="s">
        <v>23</v>
      </c>
      <c r="M55" s="10">
        <v>75000</v>
      </c>
      <c r="N55" s="27" t="s">
        <v>107</v>
      </c>
      <c r="O55" s="11">
        <v>41683</v>
      </c>
      <c r="P55" s="17" t="s">
        <v>71</v>
      </c>
      <c r="Q55" s="7"/>
      <c r="S55" s="5" t="s">
        <v>119</v>
      </c>
      <c r="T55" s="5" t="s">
        <v>218</v>
      </c>
    </row>
    <row r="56" spans="1:20" s="5" customFormat="1" ht="12.75">
      <c r="A56" s="5" t="s">
        <v>103</v>
      </c>
      <c r="C56" s="7" t="s">
        <v>219</v>
      </c>
      <c r="D56" s="7" t="s">
        <v>220</v>
      </c>
      <c r="E56" s="7"/>
      <c r="F56" s="7"/>
      <c r="G56" s="7" t="s">
        <v>119</v>
      </c>
      <c r="H56" s="29" t="s">
        <v>221</v>
      </c>
      <c r="I56" s="7">
        <v>1</v>
      </c>
      <c r="J56" s="7" t="s">
        <v>22</v>
      </c>
      <c r="K56" s="7"/>
      <c r="L56" s="9">
        <v>1</v>
      </c>
      <c r="M56" s="10">
        <v>750</v>
      </c>
      <c r="N56" s="27"/>
      <c r="O56" s="11"/>
      <c r="P56" s="17" t="s">
        <v>71</v>
      </c>
      <c r="Q56" s="7"/>
      <c r="S56" s="5" t="s">
        <v>222</v>
      </c>
    </row>
    <row r="57" spans="1:20" s="5" customFormat="1" ht="12.75">
      <c r="A57" s="5" t="s">
        <v>103</v>
      </c>
      <c r="C57" s="7" t="s">
        <v>223</v>
      </c>
      <c r="D57" s="7" t="s">
        <v>224</v>
      </c>
      <c r="E57" s="7"/>
      <c r="F57" s="7"/>
      <c r="G57" s="7" t="s">
        <v>106</v>
      </c>
      <c r="H57" s="29"/>
      <c r="I57" s="7">
        <v>9</v>
      </c>
      <c r="J57" s="7" t="s">
        <v>22</v>
      </c>
      <c r="K57" s="7"/>
      <c r="L57" s="9">
        <v>1</v>
      </c>
      <c r="M57" s="10">
        <v>4500</v>
      </c>
      <c r="N57" s="27" t="s">
        <v>107</v>
      </c>
      <c r="O57" s="11">
        <v>41683</v>
      </c>
      <c r="P57" s="17" t="s">
        <v>71</v>
      </c>
      <c r="Q57" s="7"/>
      <c r="S57" s="5" t="s">
        <v>194</v>
      </c>
      <c r="T57" s="5" t="s">
        <v>225</v>
      </c>
    </row>
    <row r="58" spans="1:20" s="5" customFormat="1" ht="12.75">
      <c r="A58" s="5" t="s">
        <v>103</v>
      </c>
      <c r="C58" s="7" t="s">
        <v>226</v>
      </c>
      <c r="D58" s="7" t="s">
        <v>227</v>
      </c>
      <c r="E58" s="7"/>
      <c r="F58" s="7"/>
      <c r="G58" s="7" t="s">
        <v>106</v>
      </c>
      <c r="H58" s="29"/>
      <c r="I58" s="7">
        <v>3</v>
      </c>
      <c r="J58" s="7" t="s">
        <v>22</v>
      </c>
      <c r="K58" s="7" t="s">
        <v>228</v>
      </c>
      <c r="L58" s="9" t="s">
        <v>23</v>
      </c>
      <c r="M58" s="10">
        <v>2250</v>
      </c>
      <c r="N58" s="27" t="s">
        <v>107</v>
      </c>
      <c r="O58" s="11">
        <v>41683</v>
      </c>
      <c r="P58" s="17" t="s">
        <v>71</v>
      </c>
      <c r="Q58" s="7"/>
      <c r="S58" s="5" t="s">
        <v>119</v>
      </c>
      <c r="T58" s="5" t="s">
        <v>229</v>
      </c>
    </row>
    <row r="59" spans="1:20" s="5" customFormat="1" ht="12.75">
      <c r="A59" s="5" t="s">
        <v>103</v>
      </c>
      <c r="C59" s="7" t="s">
        <v>230</v>
      </c>
      <c r="D59" s="7" t="s">
        <v>231</v>
      </c>
      <c r="E59" s="7"/>
      <c r="F59" s="7"/>
      <c r="G59" s="7" t="s">
        <v>106</v>
      </c>
      <c r="H59" s="29"/>
      <c r="I59" s="7">
        <v>9</v>
      </c>
      <c r="J59" s="7" t="s">
        <v>22</v>
      </c>
      <c r="K59" s="7"/>
      <c r="L59" s="9" t="s">
        <v>23</v>
      </c>
      <c r="M59" s="10">
        <v>7500</v>
      </c>
      <c r="N59" s="27" t="s">
        <v>107</v>
      </c>
      <c r="O59" s="11">
        <v>41683</v>
      </c>
      <c r="P59" s="17" t="s">
        <v>71</v>
      </c>
      <c r="Q59" s="7"/>
      <c r="S59" s="5" t="s">
        <v>119</v>
      </c>
      <c r="T59" s="5" t="s">
        <v>232</v>
      </c>
    </row>
    <row r="60" spans="1:20" s="5" customFormat="1" ht="12.75">
      <c r="A60" s="5" t="s">
        <v>103</v>
      </c>
      <c r="C60" s="7" t="s">
        <v>233</v>
      </c>
      <c r="D60" s="7" t="s">
        <v>234</v>
      </c>
      <c r="E60" s="7"/>
      <c r="F60" s="7"/>
      <c r="G60" s="7" t="s">
        <v>106</v>
      </c>
      <c r="H60" s="29"/>
      <c r="I60" s="7">
        <v>2</v>
      </c>
      <c r="J60" s="7" t="s">
        <v>22</v>
      </c>
      <c r="K60" s="7" t="s">
        <v>235</v>
      </c>
      <c r="L60" s="9" t="s">
        <v>23</v>
      </c>
      <c r="M60" s="10">
        <v>1500</v>
      </c>
      <c r="N60" s="27" t="s">
        <v>107</v>
      </c>
      <c r="O60" s="11">
        <v>41683</v>
      </c>
      <c r="P60" s="17" t="s">
        <v>71</v>
      </c>
      <c r="Q60" s="7"/>
      <c r="S60" s="5" t="s">
        <v>119</v>
      </c>
      <c r="T60" s="5" t="s">
        <v>236</v>
      </c>
    </row>
    <row r="61" spans="1:20" s="5" customFormat="1" ht="12.75">
      <c r="A61" s="5" t="s">
        <v>103</v>
      </c>
      <c r="C61" s="7" t="s">
        <v>237</v>
      </c>
      <c r="D61" s="7" t="s">
        <v>238</v>
      </c>
      <c r="E61" s="7"/>
      <c r="F61" s="7"/>
      <c r="G61" s="7" t="s">
        <v>106</v>
      </c>
      <c r="H61" s="29"/>
      <c r="I61" s="7">
        <v>1</v>
      </c>
      <c r="J61" s="7" t="s">
        <v>22</v>
      </c>
      <c r="K61" s="7" t="s">
        <v>239</v>
      </c>
      <c r="L61" s="9" t="s">
        <v>23</v>
      </c>
      <c r="M61" s="10">
        <v>800</v>
      </c>
      <c r="N61" s="27" t="s">
        <v>107</v>
      </c>
      <c r="O61" s="11">
        <v>41683</v>
      </c>
      <c r="P61" s="17" t="s">
        <v>71</v>
      </c>
      <c r="Q61" s="7"/>
      <c r="S61" s="5" t="s">
        <v>119</v>
      </c>
      <c r="T61" s="5" t="s">
        <v>240</v>
      </c>
    </row>
    <row r="62" spans="1:20" s="5" customFormat="1" ht="12.75">
      <c r="A62" s="5" t="s">
        <v>103</v>
      </c>
      <c r="C62" s="7" t="s">
        <v>241</v>
      </c>
      <c r="D62" s="7" t="s">
        <v>242</v>
      </c>
      <c r="E62" s="7"/>
      <c r="F62" s="7"/>
      <c r="G62" s="7" t="s">
        <v>106</v>
      </c>
      <c r="H62" s="29"/>
      <c r="I62" s="7">
        <v>1</v>
      </c>
      <c r="J62" s="7" t="s">
        <v>22</v>
      </c>
      <c r="K62" s="7" t="s">
        <v>239</v>
      </c>
      <c r="L62" s="9" t="s">
        <v>23</v>
      </c>
      <c r="M62" s="10">
        <v>800</v>
      </c>
      <c r="N62" s="27" t="s">
        <v>107</v>
      </c>
      <c r="O62" s="11">
        <v>41683</v>
      </c>
      <c r="P62" s="17" t="s">
        <v>71</v>
      </c>
      <c r="Q62" s="7"/>
      <c r="S62" s="5" t="s">
        <v>119</v>
      </c>
      <c r="T62" s="5" t="s">
        <v>243</v>
      </c>
    </row>
    <row r="63" spans="1:20" s="5" customFormat="1" ht="15.75">
      <c r="A63" s="5" t="s">
        <v>103</v>
      </c>
      <c r="C63" s="7" t="s">
        <v>244</v>
      </c>
      <c r="D63" s="7" t="s">
        <v>245</v>
      </c>
      <c r="E63" s="7"/>
      <c r="F63" s="7"/>
      <c r="G63" s="7" t="s">
        <v>246</v>
      </c>
      <c r="H63" s="7" t="s">
        <v>247</v>
      </c>
      <c r="I63" s="7">
        <v>8</v>
      </c>
      <c r="J63" s="7" t="s">
        <v>22</v>
      </c>
      <c r="K63" s="7" t="s">
        <v>248</v>
      </c>
      <c r="L63" s="9" t="s">
        <v>23</v>
      </c>
      <c r="M63" s="10" t="s">
        <v>249</v>
      </c>
      <c r="N63" s="28" t="s">
        <v>250</v>
      </c>
      <c r="O63" s="11">
        <v>41679</v>
      </c>
      <c r="P63" s="17" t="s">
        <v>71</v>
      </c>
      <c r="Q63" s="7"/>
      <c r="S63" s="5" t="s">
        <v>251</v>
      </c>
      <c r="T63" s="5" t="s">
        <v>252</v>
      </c>
    </row>
    <row r="64" spans="1:20" s="5" customFormat="1" ht="12.75">
      <c r="A64" s="5" t="s">
        <v>103</v>
      </c>
      <c r="C64" s="35" t="s">
        <v>253</v>
      </c>
      <c r="D64" s="7" t="s">
        <v>254</v>
      </c>
      <c r="E64" s="7"/>
      <c r="F64" s="7"/>
      <c r="G64" s="7" t="s">
        <v>119</v>
      </c>
      <c r="H64" s="36" t="s">
        <v>255</v>
      </c>
      <c r="I64" s="7">
        <v>2</v>
      </c>
      <c r="J64" s="7" t="s">
        <v>22</v>
      </c>
      <c r="K64" s="7"/>
      <c r="L64" s="9"/>
      <c r="M64" s="10">
        <v>1500</v>
      </c>
      <c r="N64" s="28" t="s">
        <v>124</v>
      </c>
      <c r="O64" s="11">
        <v>41679</v>
      </c>
      <c r="P64" s="17" t="s">
        <v>71</v>
      </c>
      <c r="Q64" s="7"/>
    </row>
    <row r="65" spans="1:20" s="5" customFormat="1" ht="12.75">
      <c r="A65" s="5" t="s">
        <v>103</v>
      </c>
      <c r="C65" s="7" t="s">
        <v>256</v>
      </c>
      <c r="D65" s="7" t="s">
        <v>257</v>
      </c>
      <c r="E65" s="7"/>
      <c r="F65" s="7"/>
      <c r="G65" s="7" t="s">
        <v>258</v>
      </c>
      <c r="H65" s="7" t="s">
        <v>259</v>
      </c>
      <c r="I65" s="7">
        <v>6</v>
      </c>
      <c r="J65" s="7" t="s">
        <v>22</v>
      </c>
      <c r="K65" s="7" t="s">
        <v>260</v>
      </c>
      <c r="L65" s="9">
        <v>2</v>
      </c>
      <c r="M65" s="10">
        <v>2500</v>
      </c>
      <c r="N65" s="28" t="s">
        <v>261</v>
      </c>
      <c r="O65" s="11">
        <v>41684</v>
      </c>
      <c r="P65" s="12" t="s">
        <v>262</v>
      </c>
      <c r="Q65" s="7"/>
    </row>
    <row r="66" spans="1:20" s="5" customFormat="1" ht="12.75">
      <c r="A66" s="5" t="s">
        <v>103</v>
      </c>
      <c r="C66" s="37" t="s">
        <v>263</v>
      </c>
      <c r="D66" s="37" t="s">
        <v>264</v>
      </c>
      <c r="E66" s="7"/>
      <c r="F66" s="7"/>
      <c r="G66" s="7" t="s">
        <v>119</v>
      </c>
      <c r="H66" s="37" t="s">
        <v>265</v>
      </c>
      <c r="I66" s="7">
        <v>1</v>
      </c>
      <c r="J66" s="7" t="s">
        <v>22</v>
      </c>
      <c r="K66" s="7" t="s">
        <v>266</v>
      </c>
      <c r="L66" s="9">
        <v>2</v>
      </c>
      <c r="M66" s="10" t="s">
        <v>267</v>
      </c>
      <c r="N66" s="28" t="s">
        <v>268</v>
      </c>
      <c r="O66" s="11">
        <v>41683</v>
      </c>
      <c r="P66" s="17" t="s">
        <v>71</v>
      </c>
      <c r="Q66" s="7"/>
    </row>
    <row r="67" spans="1:20" s="5" customFormat="1" ht="12.75">
      <c r="A67" s="5" t="s">
        <v>103</v>
      </c>
      <c r="C67" s="7" t="s">
        <v>269</v>
      </c>
      <c r="D67" s="7" t="s">
        <v>270</v>
      </c>
      <c r="E67" s="7"/>
      <c r="F67" s="7"/>
      <c r="G67" s="7" t="s">
        <v>119</v>
      </c>
      <c r="H67" s="7" t="s">
        <v>271</v>
      </c>
      <c r="I67" s="7">
        <v>1</v>
      </c>
      <c r="J67" s="7" t="s">
        <v>22</v>
      </c>
      <c r="K67" s="7"/>
      <c r="L67" s="9"/>
      <c r="M67" s="10" t="s">
        <v>272</v>
      </c>
      <c r="N67" s="28" t="s">
        <v>124</v>
      </c>
      <c r="O67" s="11">
        <v>41679</v>
      </c>
      <c r="P67" s="17" t="s">
        <v>71</v>
      </c>
      <c r="Q67" s="7"/>
    </row>
    <row r="68" spans="1:20" s="5" customFormat="1" ht="12.75">
      <c r="A68" s="5" t="s">
        <v>103</v>
      </c>
      <c r="C68" s="7" t="s">
        <v>273</v>
      </c>
      <c r="D68" s="7" t="s">
        <v>274</v>
      </c>
      <c r="E68" s="7"/>
      <c r="F68" s="7"/>
      <c r="G68" s="7" t="s">
        <v>106</v>
      </c>
      <c r="H68" s="29"/>
      <c r="I68" s="7">
        <v>2</v>
      </c>
      <c r="J68" s="7" t="s">
        <v>22</v>
      </c>
      <c r="K68" s="7" t="s">
        <v>156</v>
      </c>
      <c r="L68" s="9" t="s">
        <v>23</v>
      </c>
      <c r="M68" s="10">
        <v>1500</v>
      </c>
      <c r="N68" s="27" t="s">
        <v>107</v>
      </c>
      <c r="O68" s="11">
        <v>41683</v>
      </c>
      <c r="P68" s="17" t="s">
        <v>71</v>
      </c>
      <c r="Q68" s="7"/>
      <c r="S68" s="5" t="s">
        <v>119</v>
      </c>
      <c r="T68" s="5" t="s">
        <v>275</v>
      </c>
    </row>
    <row r="69" spans="1:20" s="5" customFormat="1" ht="12.75">
      <c r="A69" s="5" t="s">
        <v>103</v>
      </c>
      <c r="C69" s="7" t="s">
        <v>276</v>
      </c>
      <c r="D69" s="7" t="s">
        <v>277</v>
      </c>
      <c r="E69" s="7"/>
      <c r="F69" s="7"/>
      <c r="G69" s="7" t="s">
        <v>106</v>
      </c>
      <c r="H69" s="29"/>
      <c r="I69" s="7">
        <v>4</v>
      </c>
      <c r="J69" s="7" t="s">
        <v>22</v>
      </c>
      <c r="K69" s="7" t="s">
        <v>278</v>
      </c>
      <c r="L69" s="9" t="s">
        <v>23</v>
      </c>
      <c r="M69" s="10">
        <v>3000</v>
      </c>
      <c r="N69" s="27" t="s">
        <v>107</v>
      </c>
      <c r="O69" s="11">
        <v>41683</v>
      </c>
      <c r="P69" s="17" t="s">
        <v>71</v>
      </c>
      <c r="Q69" s="7"/>
      <c r="S69" s="5" t="s">
        <v>119</v>
      </c>
      <c r="T69" s="5" t="s">
        <v>279</v>
      </c>
    </row>
    <row r="70" spans="1:20" s="5" customFormat="1" ht="12.75">
      <c r="A70" s="5" t="s">
        <v>103</v>
      </c>
      <c r="C70" s="7" t="s">
        <v>280</v>
      </c>
      <c r="D70" s="7" t="s">
        <v>281</v>
      </c>
      <c r="E70" s="7" t="s">
        <v>282</v>
      </c>
      <c r="F70" s="7" t="s">
        <v>283</v>
      </c>
      <c r="G70" s="7" t="s">
        <v>119</v>
      </c>
      <c r="H70" s="7" t="s">
        <v>284</v>
      </c>
      <c r="I70" s="7">
        <v>230</v>
      </c>
      <c r="J70" s="7" t="s">
        <v>121</v>
      </c>
      <c r="K70" s="7"/>
      <c r="L70" s="9" t="s">
        <v>23</v>
      </c>
      <c r="M70" s="10"/>
      <c r="N70" s="28" t="s">
        <v>124</v>
      </c>
      <c r="O70" s="11">
        <v>41679</v>
      </c>
      <c r="P70" s="17" t="s">
        <v>71</v>
      </c>
      <c r="Q70" s="7"/>
    </row>
    <row r="71" spans="1:20" s="5" customFormat="1" ht="12.75">
      <c r="A71" s="5" t="s">
        <v>103</v>
      </c>
      <c r="C71" s="7" t="s">
        <v>285</v>
      </c>
      <c r="D71" s="7" t="s">
        <v>286</v>
      </c>
      <c r="E71" s="7"/>
      <c r="F71" s="7"/>
      <c r="G71" s="7" t="s">
        <v>106</v>
      </c>
      <c r="H71" s="29"/>
      <c r="I71" s="7">
        <v>22</v>
      </c>
      <c r="J71" s="7" t="s">
        <v>22</v>
      </c>
      <c r="K71" s="7"/>
      <c r="L71" s="9" t="s">
        <v>23</v>
      </c>
      <c r="M71" s="10">
        <v>15000</v>
      </c>
      <c r="N71" s="27" t="s">
        <v>107</v>
      </c>
      <c r="O71" s="11">
        <v>41683</v>
      </c>
      <c r="P71" s="17" t="s">
        <v>71</v>
      </c>
      <c r="Q71" s="7"/>
      <c r="S71" s="5" t="s">
        <v>119</v>
      </c>
      <c r="T71" s="5" t="s">
        <v>287</v>
      </c>
    </row>
    <row r="72" spans="1:20" s="5" customFormat="1" ht="12.75">
      <c r="A72" s="5" t="s">
        <v>103</v>
      </c>
      <c r="C72" s="7" t="s">
        <v>288</v>
      </c>
      <c r="D72" s="7" t="s">
        <v>289</v>
      </c>
      <c r="E72" s="7"/>
      <c r="F72" s="7"/>
      <c r="G72" s="7" t="s">
        <v>97</v>
      </c>
      <c r="H72" s="29" t="s">
        <v>290</v>
      </c>
      <c r="I72" s="7">
        <v>1</v>
      </c>
      <c r="J72" s="7" t="s">
        <v>22</v>
      </c>
      <c r="K72" s="7"/>
      <c r="L72" s="9">
        <v>1</v>
      </c>
      <c r="M72" s="10">
        <v>750</v>
      </c>
      <c r="N72" s="38" t="s">
        <v>99</v>
      </c>
      <c r="O72" s="11">
        <v>41683</v>
      </c>
      <c r="P72" s="12" t="s">
        <v>291</v>
      </c>
      <c r="Q72" s="7"/>
    </row>
    <row r="73" spans="1:20" s="5" customFormat="1" ht="51">
      <c r="A73" s="5" t="s">
        <v>103</v>
      </c>
      <c r="C73" s="35" t="s">
        <v>292</v>
      </c>
      <c r="D73" s="7" t="s">
        <v>293</v>
      </c>
      <c r="E73" s="7"/>
      <c r="F73" s="7"/>
      <c r="G73" s="7" t="s">
        <v>294</v>
      </c>
      <c r="H73" s="29" t="s">
        <v>295</v>
      </c>
      <c r="I73" s="7">
        <v>1</v>
      </c>
      <c r="J73" s="7" t="s">
        <v>22</v>
      </c>
      <c r="K73" s="7"/>
      <c r="L73" s="9"/>
      <c r="M73" s="10"/>
      <c r="N73" s="39" t="s">
        <v>296</v>
      </c>
      <c r="O73" s="11">
        <v>41695</v>
      </c>
      <c r="P73" s="17" t="s">
        <v>71</v>
      </c>
      <c r="Q73" s="7"/>
      <c r="S73" s="40" t="s">
        <v>297</v>
      </c>
    </row>
    <row r="74" spans="1:20" s="5" customFormat="1" ht="12.75">
      <c r="A74" s="5" t="s">
        <v>298</v>
      </c>
      <c r="C74" s="35" t="s">
        <v>299</v>
      </c>
      <c r="D74" s="7" t="s">
        <v>300</v>
      </c>
      <c r="E74" s="7"/>
      <c r="F74" s="7"/>
      <c r="G74" s="7" t="s">
        <v>301</v>
      </c>
      <c r="H74" s="29"/>
      <c r="I74" s="7">
        <v>1</v>
      </c>
      <c r="J74" s="7" t="s">
        <v>302</v>
      </c>
      <c r="K74" s="7"/>
      <c r="L74" s="9"/>
      <c r="M74" s="10"/>
      <c r="N74" s="10"/>
      <c r="O74" s="11"/>
      <c r="P74" s="17" t="s">
        <v>71</v>
      </c>
      <c r="Q74" s="7"/>
      <c r="S74" s="40"/>
    </row>
    <row r="75" spans="1:20" s="5" customFormat="1" ht="12.75">
      <c r="A75" s="5" t="s">
        <v>298</v>
      </c>
      <c r="C75" s="35" t="s">
        <v>303</v>
      </c>
      <c r="D75" s="7" t="s">
        <v>304</v>
      </c>
      <c r="E75" s="7"/>
      <c r="F75" s="7"/>
      <c r="G75" s="7" t="s">
        <v>305</v>
      </c>
      <c r="H75" s="41">
        <v>934178</v>
      </c>
      <c r="I75" s="7">
        <v>3</v>
      </c>
      <c r="J75" s="7" t="s">
        <v>302</v>
      </c>
      <c r="K75" s="7"/>
      <c r="L75" s="9"/>
      <c r="M75" s="10"/>
      <c r="N75" s="10"/>
      <c r="O75" s="11"/>
      <c r="P75" s="17" t="s">
        <v>71</v>
      </c>
      <c r="Q75" s="7"/>
      <c r="S75" s="40"/>
    </row>
    <row r="76" spans="1:20" s="5" customFormat="1" ht="12.75">
      <c r="A76" s="5" t="s">
        <v>298</v>
      </c>
      <c r="C76" s="35" t="s">
        <v>306</v>
      </c>
      <c r="D76" s="7" t="s">
        <v>307</v>
      </c>
      <c r="E76" s="7"/>
      <c r="F76" s="7"/>
      <c r="G76" s="7" t="s">
        <v>308</v>
      </c>
      <c r="H76" s="29" t="s">
        <v>309</v>
      </c>
      <c r="I76" s="7">
        <v>1</v>
      </c>
      <c r="J76" s="7" t="s">
        <v>302</v>
      </c>
      <c r="K76" s="7"/>
      <c r="L76" s="9"/>
      <c r="M76" s="10"/>
      <c r="N76" s="10"/>
      <c r="O76" s="11"/>
      <c r="P76" s="17" t="s">
        <v>71</v>
      </c>
      <c r="Q76" s="7"/>
      <c r="S76" s="40"/>
    </row>
    <row r="77" spans="1:20" s="5" customFormat="1" ht="12.75">
      <c r="A77" s="42"/>
      <c r="B77" s="42"/>
      <c r="C77" s="43"/>
      <c r="D77" s="44" t="s">
        <v>310</v>
      </c>
      <c r="E77" s="44"/>
      <c r="F77" s="44"/>
      <c r="G77" s="44"/>
      <c r="H77" s="45"/>
      <c r="I77" s="44"/>
      <c r="J77" s="44"/>
      <c r="K77" s="7"/>
      <c r="L77" s="9"/>
      <c r="M77" s="10"/>
      <c r="N77" s="10"/>
      <c r="O77" s="11"/>
      <c r="P77" s="17"/>
      <c r="Q77" s="7"/>
      <c r="S77" s="40"/>
    </row>
    <row r="78" spans="1:20" s="5" customFormat="1" ht="12.75">
      <c r="A78" s="5" t="s">
        <v>311</v>
      </c>
      <c r="C78" s="7" t="s">
        <v>312</v>
      </c>
      <c r="D78" s="7" t="s">
        <v>313</v>
      </c>
      <c r="E78" s="7"/>
      <c r="F78" s="7"/>
      <c r="G78" s="7" t="s">
        <v>110</v>
      </c>
      <c r="H78" s="7" t="s">
        <v>314</v>
      </c>
      <c r="I78" s="7">
        <v>6</v>
      </c>
      <c r="J78" s="7" t="s">
        <v>22</v>
      </c>
      <c r="K78" s="7"/>
      <c r="L78" s="9" t="s">
        <v>23</v>
      </c>
      <c r="M78" s="10">
        <v>4800</v>
      </c>
      <c r="N78" s="20" t="s">
        <v>114</v>
      </c>
      <c r="O78" s="11">
        <v>41653</v>
      </c>
      <c r="P78" s="12" t="s">
        <v>163</v>
      </c>
      <c r="Q78" s="7"/>
    </row>
    <row r="79" spans="1:20" s="5" customFormat="1" ht="12.75">
      <c r="A79" s="5" t="s">
        <v>311</v>
      </c>
      <c r="C79" s="7" t="s">
        <v>315</v>
      </c>
      <c r="D79" s="7" t="s">
        <v>316</v>
      </c>
      <c r="E79" s="7"/>
      <c r="F79" s="7"/>
      <c r="G79" s="7" t="s">
        <v>317</v>
      </c>
      <c r="H79" s="7" t="s">
        <v>318</v>
      </c>
      <c r="I79" s="7">
        <v>11</v>
      </c>
      <c r="J79" s="7" t="s">
        <v>22</v>
      </c>
      <c r="K79" s="7" t="s">
        <v>319</v>
      </c>
      <c r="L79" s="9" t="s">
        <v>31</v>
      </c>
      <c r="M79" s="10" t="s">
        <v>320</v>
      </c>
      <c r="N79" s="38" t="s">
        <v>321</v>
      </c>
      <c r="O79" s="11" t="s">
        <v>322</v>
      </c>
      <c r="P79" s="12" t="s">
        <v>323</v>
      </c>
      <c r="Q79" s="7"/>
      <c r="S79" s="5" t="s">
        <v>324</v>
      </c>
    </row>
    <row r="80" spans="1:20" s="5" customFormat="1" ht="12.75">
      <c r="A80" s="5" t="s">
        <v>311</v>
      </c>
      <c r="C80" s="7" t="s">
        <v>325</v>
      </c>
      <c r="D80" s="7" t="s">
        <v>326</v>
      </c>
      <c r="E80" s="7"/>
      <c r="F80" s="7"/>
      <c r="G80" s="7" t="s">
        <v>327</v>
      </c>
      <c r="H80" s="7"/>
      <c r="I80" s="7">
        <v>1</v>
      </c>
      <c r="J80" s="7" t="s">
        <v>22</v>
      </c>
      <c r="K80" s="7" t="s">
        <v>156</v>
      </c>
      <c r="L80" s="9" t="s">
        <v>31</v>
      </c>
      <c r="M80" s="10">
        <v>800</v>
      </c>
      <c r="N80" s="27" t="s">
        <v>328</v>
      </c>
      <c r="O80" s="11">
        <v>41677</v>
      </c>
      <c r="P80" s="17" t="s">
        <v>71</v>
      </c>
      <c r="Q80" s="7"/>
      <c r="S80" s="5" t="s">
        <v>329</v>
      </c>
    </row>
    <row r="81" spans="1:19" s="5" customFormat="1" ht="12.75">
      <c r="A81" s="5" t="s">
        <v>311</v>
      </c>
      <c r="C81" s="7" t="s">
        <v>330</v>
      </c>
      <c r="D81" s="7" t="s">
        <v>331</v>
      </c>
      <c r="E81" s="7" t="s">
        <v>64</v>
      </c>
      <c r="F81" s="7"/>
      <c r="G81" s="7" t="s">
        <v>64</v>
      </c>
      <c r="H81" s="7"/>
      <c r="I81" s="7">
        <v>1</v>
      </c>
      <c r="J81" s="7" t="s">
        <v>22</v>
      </c>
      <c r="K81" s="7"/>
      <c r="L81" s="9" t="s">
        <v>332</v>
      </c>
      <c r="M81" s="10"/>
      <c r="N81" s="38" t="s">
        <v>333</v>
      </c>
      <c r="O81" s="11"/>
      <c r="P81" s="12" t="s">
        <v>334</v>
      </c>
      <c r="Q81" s="7"/>
    </row>
    <row r="82" spans="1:19" s="5" customFormat="1" ht="12.75">
      <c r="A82" s="5" t="s">
        <v>311</v>
      </c>
      <c r="C82" s="7" t="s">
        <v>335</v>
      </c>
      <c r="D82" s="7" t="s">
        <v>336</v>
      </c>
      <c r="E82" s="36"/>
      <c r="F82" s="7"/>
      <c r="G82" s="7" t="s">
        <v>337</v>
      </c>
      <c r="H82" s="7"/>
      <c r="I82" s="7">
        <v>1</v>
      </c>
      <c r="J82" s="7" t="s">
        <v>22</v>
      </c>
      <c r="K82" s="7" t="s">
        <v>338</v>
      </c>
      <c r="L82" s="9" t="s">
        <v>332</v>
      </c>
      <c r="M82" s="10">
        <v>850</v>
      </c>
      <c r="N82" s="38" t="s">
        <v>339</v>
      </c>
      <c r="O82" s="11">
        <v>41670</v>
      </c>
      <c r="P82" s="17" t="s">
        <v>71</v>
      </c>
      <c r="Q82" s="7"/>
    </row>
    <row r="83" spans="1:19" s="5" customFormat="1" ht="12.75">
      <c r="A83" s="5" t="s">
        <v>311</v>
      </c>
      <c r="C83" s="7" t="s">
        <v>340</v>
      </c>
      <c r="D83" s="7" t="s">
        <v>341</v>
      </c>
      <c r="E83" s="7"/>
      <c r="F83" s="7"/>
      <c r="G83" s="7" t="s">
        <v>342</v>
      </c>
      <c r="H83" s="7"/>
      <c r="I83" s="7">
        <v>1</v>
      </c>
      <c r="J83" s="7" t="s">
        <v>22</v>
      </c>
      <c r="K83" s="7"/>
      <c r="L83" s="9">
        <v>4</v>
      </c>
      <c r="M83" s="10">
        <v>2900</v>
      </c>
      <c r="N83" s="20" t="s">
        <v>343</v>
      </c>
      <c r="O83" s="11">
        <v>41635</v>
      </c>
      <c r="P83" s="17" t="s">
        <v>71</v>
      </c>
      <c r="Q83" s="7"/>
      <c r="S83" s="5" t="s">
        <v>344</v>
      </c>
    </row>
    <row r="84" spans="1:19" s="5" customFormat="1" ht="12.75">
      <c r="A84" s="5" t="s">
        <v>311</v>
      </c>
      <c r="C84" s="7" t="s">
        <v>345</v>
      </c>
      <c r="D84" s="7" t="s">
        <v>346</v>
      </c>
      <c r="E84" s="7"/>
      <c r="F84" s="7"/>
      <c r="G84" s="7" t="s">
        <v>347</v>
      </c>
      <c r="H84" s="7" t="s">
        <v>348</v>
      </c>
      <c r="I84" s="7">
        <v>4</v>
      </c>
      <c r="J84" s="7" t="s">
        <v>22</v>
      </c>
      <c r="K84" s="7"/>
      <c r="L84" s="9" t="s">
        <v>332</v>
      </c>
      <c r="M84" s="10">
        <v>3200</v>
      </c>
      <c r="N84" s="20" t="s">
        <v>114</v>
      </c>
      <c r="O84" s="11">
        <v>41653</v>
      </c>
      <c r="P84" s="12" t="s">
        <v>349</v>
      </c>
      <c r="Q84" s="7"/>
      <c r="S84" s="5" t="s">
        <v>116</v>
      </c>
    </row>
    <row r="85" spans="1:19" s="5" customFormat="1" ht="12.75">
      <c r="A85" s="5" t="s">
        <v>311</v>
      </c>
      <c r="C85" s="7" t="s">
        <v>350</v>
      </c>
      <c r="D85" s="7" t="s">
        <v>351</v>
      </c>
      <c r="E85" s="7"/>
      <c r="F85" s="7"/>
      <c r="G85" s="7" t="s">
        <v>347</v>
      </c>
      <c r="H85" s="7" t="s">
        <v>352</v>
      </c>
      <c r="I85" s="7">
        <v>4</v>
      </c>
      <c r="J85" s="7" t="s">
        <v>22</v>
      </c>
      <c r="K85" s="7"/>
      <c r="L85" s="9" t="s">
        <v>332</v>
      </c>
      <c r="M85" s="10">
        <v>3200</v>
      </c>
      <c r="N85" s="20" t="s">
        <v>114</v>
      </c>
      <c r="O85" s="11">
        <v>41653</v>
      </c>
      <c r="P85" s="12" t="s">
        <v>349</v>
      </c>
      <c r="Q85" s="7"/>
      <c r="S85" s="5" t="s">
        <v>116</v>
      </c>
    </row>
    <row r="86" spans="1:19" s="5" customFormat="1" ht="12.75">
      <c r="A86" s="5" t="s">
        <v>311</v>
      </c>
      <c r="C86" s="7" t="s">
        <v>353</v>
      </c>
      <c r="D86" s="7" t="s">
        <v>354</v>
      </c>
      <c r="E86" s="7"/>
      <c r="F86" s="7"/>
      <c r="G86" s="7" t="s">
        <v>347</v>
      </c>
      <c r="H86" s="7" t="s">
        <v>355</v>
      </c>
      <c r="I86" s="7">
        <v>2</v>
      </c>
      <c r="J86" s="7" t="s">
        <v>22</v>
      </c>
      <c r="K86" s="7"/>
      <c r="L86" s="9" t="s">
        <v>332</v>
      </c>
      <c r="M86" s="10">
        <v>1600</v>
      </c>
      <c r="N86" s="20" t="s">
        <v>114</v>
      </c>
      <c r="O86" s="11">
        <v>41653</v>
      </c>
      <c r="P86" s="12" t="s">
        <v>356</v>
      </c>
      <c r="Q86" s="7"/>
      <c r="S86" s="5" t="s">
        <v>116</v>
      </c>
    </row>
    <row r="87" spans="1:19" s="5" customFormat="1" ht="12.75">
      <c r="A87" s="5" t="s">
        <v>311</v>
      </c>
      <c r="C87" s="7" t="s">
        <v>357</v>
      </c>
      <c r="D87" s="7" t="s">
        <v>358</v>
      </c>
      <c r="E87" s="7"/>
      <c r="F87" s="7"/>
      <c r="G87" s="7" t="s">
        <v>347</v>
      </c>
      <c r="H87" s="7" t="s">
        <v>359</v>
      </c>
      <c r="I87" s="7">
        <v>2</v>
      </c>
      <c r="J87" s="7" t="s">
        <v>22</v>
      </c>
      <c r="K87" s="7"/>
      <c r="L87" s="9"/>
      <c r="M87" s="46">
        <v>1500</v>
      </c>
      <c r="N87" s="28" t="s">
        <v>360</v>
      </c>
      <c r="O87" s="11">
        <v>41688</v>
      </c>
      <c r="P87" s="12" t="s">
        <v>361</v>
      </c>
      <c r="Q87" s="7"/>
    </row>
    <row r="88" spans="1:19" s="5" customFormat="1" ht="12.75">
      <c r="A88" s="5" t="s">
        <v>311</v>
      </c>
      <c r="C88" s="7" t="s">
        <v>362</v>
      </c>
      <c r="D88" s="7" t="s">
        <v>363</v>
      </c>
      <c r="E88" s="7"/>
      <c r="F88" s="7"/>
      <c r="G88" s="7" t="s">
        <v>347</v>
      </c>
      <c r="H88" s="7" t="s">
        <v>364</v>
      </c>
      <c r="I88" s="7">
        <v>2</v>
      </c>
      <c r="J88" s="7" t="s">
        <v>22</v>
      </c>
      <c r="K88" s="7"/>
      <c r="L88" s="9"/>
      <c r="M88" s="46">
        <v>1500</v>
      </c>
      <c r="N88" s="28" t="s">
        <v>360</v>
      </c>
      <c r="O88" s="11">
        <v>41688</v>
      </c>
      <c r="P88" s="12" t="s">
        <v>361</v>
      </c>
      <c r="Q88" s="7"/>
    </row>
    <row r="89" spans="1:19" s="5" customFormat="1" ht="12.75">
      <c r="A89" s="5" t="s">
        <v>311</v>
      </c>
      <c r="C89" s="7" t="s">
        <v>365</v>
      </c>
      <c r="D89" s="7" t="s">
        <v>366</v>
      </c>
      <c r="E89" s="7"/>
      <c r="F89" s="7"/>
      <c r="G89" s="7" t="s">
        <v>347</v>
      </c>
      <c r="H89" s="7" t="s">
        <v>367</v>
      </c>
      <c r="I89" s="7">
        <v>2</v>
      </c>
      <c r="J89" s="7" t="s">
        <v>22</v>
      </c>
      <c r="K89" s="7"/>
      <c r="L89" s="9"/>
      <c r="M89" s="10">
        <v>1500</v>
      </c>
      <c r="N89" s="28" t="s">
        <v>360</v>
      </c>
      <c r="O89" s="11">
        <v>41688</v>
      </c>
      <c r="P89" s="12" t="s">
        <v>361</v>
      </c>
      <c r="Q89" s="7"/>
    </row>
    <row r="90" spans="1:19" s="5" customFormat="1" ht="12.75">
      <c r="A90" s="5" t="s">
        <v>311</v>
      </c>
      <c r="C90" s="7" t="s">
        <v>368</v>
      </c>
      <c r="D90" s="7" t="s">
        <v>369</v>
      </c>
      <c r="E90" s="7"/>
      <c r="F90" s="7"/>
      <c r="G90" s="7" t="s">
        <v>370</v>
      </c>
      <c r="H90" s="7" t="s">
        <v>371</v>
      </c>
      <c r="I90" s="7">
        <v>2</v>
      </c>
      <c r="J90" s="7" t="s">
        <v>22</v>
      </c>
      <c r="K90" s="7" t="s">
        <v>372</v>
      </c>
      <c r="L90" s="9" t="s">
        <v>373</v>
      </c>
      <c r="M90" s="10">
        <v>1500</v>
      </c>
      <c r="N90" s="20" t="s">
        <v>374</v>
      </c>
      <c r="O90" s="11">
        <v>41649</v>
      </c>
      <c r="P90" s="17" t="s">
        <v>71</v>
      </c>
      <c r="Q90" s="7"/>
      <c r="S90" s="5" t="s">
        <v>375</v>
      </c>
    </row>
    <row r="91" spans="1:19" s="5" customFormat="1" ht="12.75">
      <c r="A91" s="5" t="s">
        <v>311</v>
      </c>
      <c r="C91" s="7" t="s">
        <v>376</v>
      </c>
      <c r="D91" s="7" t="s">
        <v>377</v>
      </c>
      <c r="E91" s="7"/>
      <c r="F91" s="7"/>
      <c r="G91" s="7" t="s">
        <v>370</v>
      </c>
      <c r="H91" s="7" t="s">
        <v>378</v>
      </c>
      <c r="I91" s="7">
        <v>2</v>
      </c>
      <c r="J91" s="7" t="s">
        <v>22</v>
      </c>
      <c r="K91" s="7" t="s">
        <v>372</v>
      </c>
      <c r="L91" s="9" t="s">
        <v>23</v>
      </c>
      <c r="M91" s="10">
        <v>1500</v>
      </c>
      <c r="N91" s="20" t="s">
        <v>374</v>
      </c>
      <c r="O91" s="11">
        <v>41649</v>
      </c>
      <c r="P91" s="12" t="s">
        <v>379</v>
      </c>
      <c r="Q91" s="7"/>
      <c r="S91" s="5" t="s">
        <v>375</v>
      </c>
    </row>
    <row r="92" spans="1:19" s="5" customFormat="1" ht="12.75">
      <c r="A92" s="5" t="s">
        <v>311</v>
      </c>
      <c r="C92" s="7" t="s">
        <v>380</v>
      </c>
      <c r="D92" s="7" t="s">
        <v>381</v>
      </c>
      <c r="E92" s="7"/>
      <c r="F92" s="7"/>
      <c r="G92" s="7" t="s">
        <v>382</v>
      </c>
      <c r="H92" s="7" t="s">
        <v>383</v>
      </c>
      <c r="I92" s="7">
        <v>11</v>
      </c>
      <c r="J92" s="7" t="s">
        <v>22</v>
      </c>
      <c r="K92" s="7"/>
      <c r="L92" s="9" t="s">
        <v>31</v>
      </c>
      <c r="M92" s="10">
        <v>10000</v>
      </c>
      <c r="N92" s="20" t="s">
        <v>384</v>
      </c>
      <c r="O92" s="11">
        <v>41687</v>
      </c>
      <c r="P92" s="12" t="s">
        <v>385</v>
      </c>
      <c r="Q92" s="7"/>
      <c r="S92" s="5" t="s">
        <v>386</v>
      </c>
    </row>
    <row r="93" spans="1:19" s="5" customFormat="1" ht="12.75">
      <c r="A93" s="5" t="s">
        <v>311</v>
      </c>
      <c r="C93" s="7" t="s">
        <v>387</v>
      </c>
      <c r="D93" s="7" t="s">
        <v>388</v>
      </c>
      <c r="E93" s="36"/>
      <c r="F93" s="7"/>
      <c r="G93" s="7" t="s">
        <v>389</v>
      </c>
      <c r="H93" s="7"/>
      <c r="I93" s="7">
        <v>1</v>
      </c>
      <c r="J93" s="7" t="s">
        <v>22</v>
      </c>
      <c r="K93" s="7"/>
      <c r="L93" s="9">
        <v>4</v>
      </c>
      <c r="M93" s="10">
        <v>750</v>
      </c>
      <c r="N93" s="47" t="s">
        <v>390</v>
      </c>
      <c r="O93" s="11">
        <v>41674</v>
      </c>
      <c r="P93" s="17" t="s">
        <v>71</v>
      </c>
      <c r="Q93" s="7"/>
    </row>
    <row r="94" spans="1:19" s="5" customFormat="1" ht="12.75">
      <c r="A94" s="5" t="s">
        <v>311</v>
      </c>
      <c r="C94" s="7" t="s">
        <v>391</v>
      </c>
      <c r="D94" s="7" t="s">
        <v>392</v>
      </c>
      <c r="E94" s="36"/>
      <c r="F94" s="7"/>
      <c r="G94" s="7" t="s">
        <v>389</v>
      </c>
      <c r="H94" s="7"/>
      <c r="I94" s="7">
        <v>1</v>
      </c>
      <c r="J94" s="7" t="s">
        <v>22</v>
      </c>
      <c r="K94" s="7"/>
      <c r="L94" s="9">
        <v>4</v>
      </c>
      <c r="M94" s="10">
        <v>750</v>
      </c>
      <c r="N94" s="47" t="s">
        <v>390</v>
      </c>
      <c r="O94" s="11">
        <v>41674</v>
      </c>
      <c r="P94" s="17" t="s">
        <v>71</v>
      </c>
      <c r="Q94" s="7"/>
    </row>
    <row r="95" spans="1:19" s="5" customFormat="1" ht="12.75">
      <c r="A95" s="5" t="s">
        <v>311</v>
      </c>
      <c r="C95" s="7" t="s">
        <v>393</v>
      </c>
      <c r="D95" s="7" t="s">
        <v>394</v>
      </c>
      <c r="E95" s="36"/>
      <c r="F95" s="7"/>
      <c r="G95" s="7" t="s">
        <v>389</v>
      </c>
      <c r="H95" s="7"/>
      <c r="I95" s="7">
        <v>1</v>
      </c>
      <c r="J95" s="7" t="s">
        <v>22</v>
      </c>
      <c r="K95" s="7"/>
      <c r="L95" s="9">
        <v>4</v>
      </c>
      <c r="M95" s="10">
        <v>750</v>
      </c>
      <c r="N95" s="47" t="s">
        <v>390</v>
      </c>
      <c r="O95" s="11">
        <v>41674</v>
      </c>
      <c r="P95" s="17" t="s">
        <v>71</v>
      </c>
      <c r="Q95" s="7"/>
    </row>
    <row r="96" spans="1:19" s="5" customFormat="1" ht="12.75">
      <c r="A96" s="5" t="s">
        <v>311</v>
      </c>
      <c r="C96" s="7" t="s">
        <v>395</v>
      </c>
      <c r="D96" s="7" t="s">
        <v>396</v>
      </c>
      <c r="E96" s="36"/>
      <c r="F96" s="7"/>
      <c r="G96" s="7" t="s">
        <v>389</v>
      </c>
      <c r="H96" s="7"/>
      <c r="I96" s="7">
        <v>1</v>
      </c>
      <c r="J96" s="7" t="s">
        <v>22</v>
      </c>
      <c r="K96" s="7"/>
      <c r="L96" s="9">
        <v>4</v>
      </c>
      <c r="M96" s="10">
        <v>750</v>
      </c>
      <c r="N96" s="47" t="s">
        <v>390</v>
      </c>
      <c r="O96" s="11">
        <v>41674</v>
      </c>
      <c r="P96" s="17" t="s">
        <v>71</v>
      </c>
      <c r="Q96" s="7"/>
    </row>
    <row r="97" spans="1:17" s="5" customFormat="1" ht="12.75">
      <c r="A97" s="5" t="s">
        <v>311</v>
      </c>
      <c r="C97" s="7" t="s">
        <v>397</v>
      </c>
      <c r="D97" s="7" t="s">
        <v>398</v>
      </c>
      <c r="E97" s="36"/>
      <c r="F97" s="7"/>
      <c r="G97" s="7" t="s">
        <v>399</v>
      </c>
      <c r="H97" s="7"/>
      <c r="I97" s="7">
        <v>7</v>
      </c>
      <c r="J97" s="7" t="s">
        <v>22</v>
      </c>
      <c r="K97" s="7"/>
      <c r="L97" s="9">
        <v>3</v>
      </c>
      <c r="M97" s="10">
        <v>5250</v>
      </c>
      <c r="N97" s="27" t="s">
        <v>400</v>
      </c>
      <c r="O97" s="11">
        <v>41673</v>
      </c>
      <c r="P97" s="12" t="s">
        <v>349</v>
      </c>
      <c r="Q97" s="7"/>
    </row>
    <row r="98" spans="1:17" s="5" customFormat="1" ht="12.75">
      <c r="A98" s="5" t="s">
        <v>311</v>
      </c>
      <c r="C98" s="7" t="s">
        <v>401</v>
      </c>
      <c r="D98" s="7" t="s">
        <v>402</v>
      </c>
      <c r="E98" s="36"/>
      <c r="F98" s="7"/>
      <c r="G98" s="7" t="s">
        <v>399</v>
      </c>
      <c r="H98" s="7"/>
      <c r="I98" s="7">
        <v>1</v>
      </c>
      <c r="J98" s="7" t="s">
        <v>22</v>
      </c>
      <c r="K98" s="7"/>
      <c r="L98" s="9">
        <v>3</v>
      </c>
      <c r="M98" s="10">
        <v>750</v>
      </c>
      <c r="N98" s="27" t="s">
        <v>400</v>
      </c>
      <c r="O98" s="11">
        <v>41673</v>
      </c>
      <c r="P98" s="12" t="s">
        <v>403</v>
      </c>
      <c r="Q98" s="7"/>
    </row>
    <row r="99" spans="1:17" s="5" customFormat="1" ht="12.75">
      <c r="A99" s="5" t="s">
        <v>311</v>
      </c>
      <c r="C99" s="7" t="s">
        <v>404</v>
      </c>
      <c r="D99" s="7" t="s">
        <v>405</v>
      </c>
      <c r="E99" s="36"/>
      <c r="F99" s="7"/>
      <c r="G99" s="7" t="s">
        <v>389</v>
      </c>
      <c r="H99" s="7"/>
      <c r="I99" s="7">
        <v>1</v>
      </c>
      <c r="J99" s="7" t="s">
        <v>22</v>
      </c>
      <c r="K99" s="7" t="s">
        <v>338</v>
      </c>
      <c r="L99" s="9" t="s">
        <v>61</v>
      </c>
      <c r="M99" s="10">
        <v>750</v>
      </c>
      <c r="N99" s="47" t="s">
        <v>390</v>
      </c>
      <c r="O99" s="11">
        <v>41674</v>
      </c>
      <c r="P99" s="17" t="s">
        <v>71</v>
      </c>
      <c r="Q99" s="7"/>
    </row>
    <row r="100" spans="1:17" s="5" customFormat="1" ht="12.75">
      <c r="A100" s="5" t="s">
        <v>311</v>
      </c>
      <c r="C100" s="7" t="s">
        <v>406</v>
      </c>
      <c r="D100" s="7" t="s">
        <v>407</v>
      </c>
      <c r="E100" s="36"/>
      <c r="F100" s="7"/>
      <c r="G100" s="7" t="s">
        <v>389</v>
      </c>
      <c r="H100" s="7"/>
      <c r="I100" s="7">
        <v>1</v>
      </c>
      <c r="J100" s="7" t="s">
        <v>22</v>
      </c>
      <c r="K100" s="7"/>
      <c r="L100" s="9"/>
      <c r="M100" s="10">
        <v>750</v>
      </c>
      <c r="N100" s="47" t="s">
        <v>390</v>
      </c>
      <c r="O100" s="11">
        <v>41674</v>
      </c>
      <c r="P100" s="17" t="s">
        <v>71</v>
      </c>
      <c r="Q100" s="7"/>
    </row>
    <row r="101" spans="1:17" s="5" customFormat="1" ht="12.75">
      <c r="A101" s="5" t="s">
        <v>311</v>
      </c>
      <c r="C101" s="7" t="s">
        <v>408</v>
      </c>
      <c r="D101" s="7" t="s">
        <v>409</v>
      </c>
      <c r="E101" s="36"/>
      <c r="F101" s="7"/>
      <c r="G101" s="7" t="s">
        <v>389</v>
      </c>
      <c r="H101" s="7"/>
      <c r="I101" s="7">
        <v>1</v>
      </c>
      <c r="J101" s="7" t="s">
        <v>22</v>
      </c>
      <c r="K101" s="7"/>
      <c r="L101" s="9"/>
      <c r="M101" s="10">
        <v>750</v>
      </c>
      <c r="N101" s="47" t="s">
        <v>390</v>
      </c>
      <c r="O101" s="11">
        <v>41674</v>
      </c>
      <c r="P101" s="17" t="s">
        <v>71</v>
      </c>
      <c r="Q101" s="7"/>
    </row>
    <row r="102" spans="1:17" s="5" customFormat="1" ht="12.75">
      <c r="A102" s="5" t="s">
        <v>311</v>
      </c>
      <c r="C102" s="7" t="s">
        <v>410</v>
      </c>
      <c r="D102" s="7" t="s">
        <v>411</v>
      </c>
      <c r="E102" s="36"/>
      <c r="F102" s="7"/>
      <c r="G102" s="7" t="s">
        <v>389</v>
      </c>
      <c r="H102" s="7"/>
      <c r="I102" s="7">
        <v>2</v>
      </c>
      <c r="J102" s="7" t="s">
        <v>22</v>
      </c>
      <c r="K102" s="7"/>
      <c r="L102" s="9"/>
      <c r="M102" s="10">
        <v>1500</v>
      </c>
      <c r="N102" s="47" t="s">
        <v>390</v>
      </c>
      <c r="O102" s="11">
        <v>41674</v>
      </c>
      <c r="P102" s="17" t="s">
        <v>71</v>
      </c>
      <c r="Q102" s="7"/>
    </row>
    <row r="103" spans="1:17" s="5" customFormat="1" ht="12.75">
      <c r="A103" s="5" t="s">
        <v>412</v>
      </c>
      <c r="C103" s="7" t="s">
        <v>413</v>
      </c>
      <c r="D103" s="7" t="s">
        <v>414</v>
      </c>
      <c r="E103" s="7"/>
      <c r="F103" s="7"/>
      <c r="G103" s="7" t="s">
        <v>64</v>
      </c>
      <c r="H103" s="7"/>
      <c r="I103" s="7">
        <v>4</v>
      </c>
      <c r="J103" s="7" t="s">
        <v>22</v>
      </c>
      <c r="K103" s="7"/>
      <c r="L103" s="9">
        <v>4</v>
      </c>
      <c r="M103" s="10">
        <v>3000</v>
      </c>
      <c r="N103" s="48" t="s">
        <v>415</v>
      </c>
      <c r="O103" s="11"/>
      <c r="P103" s="12" t="s">
        <v>416</v>
      </c>
      <c r="Q103" s="7"/>
    </row>
    <row r="104" spans="1:17" s="5" customFormat="1" ht="12.75">
      <c r="A104" s="5" t="s">
        <v>412</v>
      </c>
      <c r="C104" s="7" t="s">
        <v>417</v>
      </c>
      <c r="D104" s="7" t="s">
        <v>418</v>
      </c>
      <c r="E104" s="7"/>
      <c r="F104" s="7"/>
      <c r="G104" s="7" t="s">
        <v>64</v>
      </c>
      <c r="H104" s="7"/>
      <c r="I104" s="7">
        <v>3</v>
      </c>
      <c r="J104" s="7" t="s">
        <v>22</v>
      </c>
      <c r="K104" s="7"/>
      <c r="L104" s="9">
        <v>4</v>
      </c>
      <c r="M104" s="10">
        <v>2250</v>
      </c>
      <c r="N104" s="48" t="s">
        <v>415</v>
      </c>
      <c r="O104" s="11"/>
      <c r="P104" s="12" t="s">
        <v>419</v>
      </c>
      <c r="Q104" s="7"/>
    </row>
    <row r="105" spans="1:17" s="5" customFormat="1" ht="12.75">
      <c r="A105" s="5" t="s">
        <v>412</v>
      </c>
      <c r="C105" s="7" t="s">
        <v>420</v>
      </c>
      <c r="D105" s="7" t="s">
        <v>421</v>
      </c>
      <c r="E105" s="7"/>
      <c r="F105" s="7"/>
      <c r="G105" s="7" t="s">
        <v>64</v>
      </c>
      <c r="H105" s="7"/>
      <c r="I105" s="7">
        <v>5</v>
      </c>
      <c r="J105" s="7" t="s">
        <v>22</v>
      </c>
      <c r="K105" s="7"/>
      <c r="L105" s="9">
        <v>4</v>
      </c>
      <c r="M105" s="10">
        <v>3750</v>
      </c>
      <c r="N105" s="48" t="s">
        <v>415</v>
      </c>
      <c r="O105" s="11"/>
      <c r="P105" s="12" t="s">
        <v>422</v>
      </c>
      <c r="Q105" s="7"/>
    </row>
    <row r="106" spans="1:17" s="5" customFormat="1" ht="12.75">
      <c r="A106" s="5" t="s">
        <v>412</v>
      </c>
      <c r="C106" s="7" t="s">
        <v>423</v>
      </c>
      <c r="D106" s="7" t="s">
        <v>424</v>
      </c>
      <c r="E106" s="7"/>
      <c r="F106" s="7"/>
      <c r="G106" s="7" t="s">
        <v>64</v>
      </c>
      <c r="H106" s="7"/>
      <c r="I106" s="7">
        <v>2</v>
      </c>
      <c r="J106" s="7" t="s">
        <v>22</v>
      </c>
      <c r="K106" s="7"/>
      <c r="L106" s="9">
        <v>4</v>
      </c>
      <c r="M106" s="10">
        <v>1500</v>
      </c>
      <c r="N106" s="48" t="s">
        <v>415</v>
      </c>
      <c r="O106" s="11"/>
      <c r="P106" s="17" t="s">
        <v>71</v>
      </c>
      <c r="Q106" s="7"/>
    </row>
    <row r="107" spans="1:17" s="5" customFormat="1" ht="12.75">
      <c r="A107" s="5" t="s">
        <v>412</v>
      </c>
      <c r="C107" s="7" t="s">
        <v>425</v>
      </c>
      <c r="D107" s="7" t="s">
        <v>426</v>
      </c>
      <c r="E107" s="7"/>
      <c r="F107" s="7"/>
      <c r="G107" s="7" t="s">
        <v>64</v>
      </c>
      <c r="H107" s="7"/>
      <c r="I107" s="7">
        <v>4</v>
      </c>
      <c r="J107" s="7" t="s">
        <v>22</v>
      </c>
      <c r="K107" s="7"/>
      <c r="L107" s="9">
        <v>4</v>
      </c>
      <c r="M107" s="10">
        <v>3000</v>
      </c>
      <c r="N107" s="48" t="s">
        <v>415</v>
      </c>
      <c r="O107" s="11"/>
      <c r="P107" s="17" t="s">
        <v>71</v>
      </c>
      <c r="Q107" s="7"/>
    </row>
    <row r="108" spans="1:17" s="5" customFormat="1" ht="12.75">
      <c r="A108" s="5" t="s">
        <v>412</v>
      </c>
      <c r="C108" s="7" t="s">
        <v>427</v>
      </c>
      <c r="D108" s="7" t="s">
        <v>428</v>
      </c>
      <c r="E108" s="7"/>
      <c r="F108" s="7"/>
      <c r="G108" s="7" t="s">
        <v>64</v>
      </c>
      <c r="H108" s="7"/>
      <c r="I108" s="7">
        <v>1</v>
      </c>
      <c r="J108" s="7" t="s">
        <v>22</v>
      </c>
      <c r="K108" s="7"/>
      <c r="L108" s="9">
        <v>4</v>
      </c>
      <c r="M108" s="10">
        <v>750</v>
      </c>
      <c r="N108" s="48" t="s">
        <v>415</v>
      </c>
      <c r="O108" s="11"/>
      <c r="P108" s="17" t="s">
        <v>71</v>
      </c>
      <c r="Q108" s="7"/>
    </row>
    <row r="109" spans="1:17" s="5" customFormat="1" ht="12.75">
      <c r="A109" s="5" t="s">
        <v>412</v>
      </c>
      <c r="C109" s="7" t="s">
        <v>429</v>
      </c>
      <c r="D109" s="7" t="s">
        <v>430</v>
      </c>
      <c r="E109" s="7"/>
      <c r="F109" s="7"/>
      <c r="G109" s="7" t="s">
        <v>64</v>
      </c>
      <c r="H109" s="7"/>
      <c r="I109" s="7">
        <v>1</v>
      </c>
      <c r="J109" s="7" t="s">
        <v>22</v>
      </c>
      <c r="K109" s="7"/>
      <c r="L109" s="9">
        <v>4</v>
      </c>
      <c r="M109" s="10">
        <v>750</v>
      </c>
      <c r="N109" s="48" t="s">
        <v>415</v>
      </c>
      <c r="O109" s="11"/>
      <c r="P109" s="12" t="s">
        <v>431</v>
      </c>
      <c r="Q109" s="7"/>
    </row>
    <row r="110" spans="1:17" s="5" customFormat="1" ht="12.75">
      <c r="A110" s="5" t="s">
        <v>412</v>
      </c>
      <c r="C110" s="7" t="s">
        <v>432</v>
      </c>
      <c r="D110" s="7" t="s">
        <v>433</v>
      </c>
      <c r="E110" s="7"/>
      <c r="F110" s="7"/>
      <c r="G110" s="7" t="s">
        <v>64</v>
      </c>
      <c r="H110" s="7"/>
      <c r="I110" s="7">
        <v>1</v>
      </c>
      <c r="J110" s="7" t="s">
        <v>22</v>
      </c>
      <c r="K110" s="7" t="s">
        <v>156</v>
      </c>
      <c r="L110" s="9">
        <v>4</v>
      </c>
      <c r="M110" s="10">
        <v>750</v>
      </c>
      <c r="N110" s="48" t="s">
        <v>415</v>
      </c>
      <c r="O110" s="11"/>
      <c r="P110" s="12" t="s">
        <v>434</v>
      </c>
      <c r="Q110" s="7"/>
    </row>
    <row r="111" spans="1:17" s="5" customFormat="1" ht="12.75">
      <c r="A111" s="5" t="s">
        <v>412</v>
      </c>
      <c r="C111" s="7" t="s">
        <v>435</v>
      </c>
      <c r="D111" s="7" t="s">
        <v>436</v>
      </c>
      <c r="E111" s="7"/>
      <c r="F111" s="7"/>
      <c r="G111" s="7" t="s">
        <v>64</v>
      </c>
      <c r="H111" s="7"/>
      <c r="I111" s="7">
        <v>1</v>
      </c>
      <c r="J111" s="7" t="s">
        <v>22</v>
      </c>
      <c r="K111" s="7" t="s">
        <v>156</v>
      </c>
      <c r="L111" s="9">
        <v>4</v>
      </c>
      <c r="M111" s="10">
        <v>750</v>
      </c>
      <c r="N111" s="48" t="s">
        <v>415</v>
      </c>
      <c r="O111" s="11"/>
      <c r="P111" s="12" t="s">
        <v>437</v>
      </c>
      <c r="Q111" s="7"/>
    </row>
    <row r="112" spans="1:17" s="5" customFormat="1" ht="12.75">
      <c r="A112" s="5" t="s">
        <v>412</v>
      </c>
      <c r="C112" s="7" t="s">
        <v>438</v>
      </c>
      <c r="D112" s="7" t="s">
        <v>439</v>
      </c>
      <c r="E112" s="7"/>
      <c r="F112" s="7"/>
      <c r="G112" s="7" t="s">
        <v>64</v>
      </c>
      <c r="H112" s="7"/>
      <c r="I112" s="7">
        <v>1</v>
      </c>
      <c r="J112" s="7" t="s">
        <v>22</v>
      </c>
      <c r="K112" s="7" t="s">
        <v>156</v>
      </c>
      <c r="L112" s="9">
        <v>4</v>
      </c>
      <c r="M112" s="10">
        <v>750</v>
      </c>
      <c r="N112" s="48" t="s">
        <v>415</v>
      </c>
      <c r="O112" s="11"/>
      <c r="P112" s="12" t="s">
        <v>440</v>
      </c>
      <c r="Q112" s="7"/>
    </row>
    <row r="113" spans="1:17" s="5" customFormat="1" ht="12.75">
      <c r="A113" s="5" t="s">
        <v>412</v>
      </c>
      <c r="B113" s="1"/>
      <c r="C113" s="7" t="s">
        <v>441</v>
      </c>
      <c r="D113" s="7" t="s">
        <v>442</v>
      </c>
      <c r="E113" s="7"/>
      <c r="F113" s="7"/>
      <c r="G113" s="7" t="s">
        <v>64</v>
      </c>
      <c r="H113" s="7"/>
      <c r="I113" s="7">
        <v>1</v>
      </c>
      <c r="J113" s="7" t="s">
        <v>22</v>
      </c>
      <c r="K113" s="7" t="s">
        <v>156</v>
      </c>
      <c r="L113" s="9">
        <v>4</v>
      </c>
      <c r="M113" s="10">
        <v>750</v>
      </c>
      <c r="N113" s="48" t="s">
        <v>415</v>
      </c>
      <c r="O113" s="11"/>
      <c r="P113" s="12" t="s">
        <v>431</v>
      </c>
      <c r="Q113" s="7"/>
    </row>
    <row r="114" spans="1:17" s="5" customFormat="1" ht="12.75">
      <c r="A114" s="5" t="s">
        <v>412</v>
      </c>
      <c r="C114" s="7" t="s">
        <v>443</v>
      </c>
      <c r="D114" s="7" t="s">
        <v>444</v>
      </c>
      <c r="E114" s="7"/>
      <c r="F114" s="7"/>
      <c r="G114" s="7" t="s">
        <v>64</v>
      </c>
      <c r="H114" s="7"/>
      <c r="I114" s="7">
        <v>1</v>
      </c>
      <c r="J114" s="7" t="s">
        <v>22</v>
      </c>
      <c r="K114" s="7" t="s">
        <v>156</v>
      </c>
      <c r="L114" s="9">
        <v>4</v>
      </c>
      <c r="M114" s="10">
        <v>750</v>
      </c>
      <c r="N114" s="48" t="s">
        <v>415</v>
      </c>
      <c r="O114" s="11"/>
      <c r="P114" s="12" t="s">
        <v>445</v>
      </c>
      <c r="Q114" s="7"/>
    </row>
    <row r="115" spans="1:17" s="5" customFormat="1" ht="12.75">
      <c r="A115" s="5" t="s">
        <v>412</v>
      </c>
      <c r="C115" s="7" t="s">
        <v>446</v>
      </c>
      <c r="D115" s="7" t="s">
        <v>447</v>
      </c>
      <c r="E115" s="7"/>
      <c r="F115" s="7"/>
      <c r="G115" s="7" t="s">
        <v>64</v>
      </c>
      <c r="H115" s="7"/>
      <c r="I115" s="7">
        <v>1</v>
      </c>
      <c r="J115" s="7" t="s">
        <v>22</v>
      </c>
      <c r="K115" s="7"/>
      <c r="L115" s="9">
        <v>4</v>
      </c>
      <c r="M115" s="10">
        <v>750</v>
      </c>
      <c r="N115" s="48" t="s">
        <v>415</v>
      </c>
      <c r="O115" s="11"/>
      <c r="P115" s="17" t="s">
        <v>71</v>
      </c>
      <c r="Q115" s="7"/>
    </row>
    <row r="116" spans="1:17" s="5" customFormat="1" ht="12.75">
      <c r="A116" s="5" t="s">
        <v>412</v>
      </c>
      <c r="C116" s="7" t="s">
        <v>448</v>
      </c>
      <c r="D116" s="7" t="s">
        <v>449</v>
      </c>
      <c r="E116" s="7"/>
      <c r="F116" s="7"/>
      <c r="G116" s="7" t="s">
        <v>64</v>
      </c>
      <c r="H116" s="7"/>
      <c r="I116" s="7">
        <v>1</v>
      </c>
      <c r="J116" s="7" t="s">
        <v>22</v>
      </c>
      <c r="K116" s="7"/>
      <c r="L116" s="9">
        <v>4</v>
      </c>
      <c r="M116" s="10">
        <v>750</v>
      </c>
      <c r="N116" s="48" t="s">
        <v>415</v>
      </c>
      <c r="O116" s="11"/>
      <c r="P116" s="12" t="s">
        <v>450</v>
      </c>
      <c r="Q116" s="7"/>
    </row>
    <row r="117" spans="1:17" s="5" customFormat="1" ht="12.75">
      <c r="A117" s="5" t="s">
        <v>412</v>
      </c>
      <c r="C117" s="7" t="s">
        <v>451</v>
      </c>
      <c r="D117" s="7" t="s">
        <v>452</v>
      </c>
      <c r="E117" s="7"/>
      <c r="F117" s="7"/>
      <c r="G117" s="7" t="s">
        <v>64</v>
      </c>
      <c r="H117" s="7"/>
      <c r="I117" s="7">
        <v>1</v>
      </c>
      <c r="J117" s="7" t="s">
        <v>22</v>
      </c>
      <c r="K117" s="7"/>
      <c r="L117" s="9">
        <v>4</v>
      </c>
      <c r="M117" s="10">
        <v>750</v>
      </c>
      <c r="N117" s="48" t="s">
        <v>415</v>
      </c>
      <c r="O117" s="11"/>
      <c r="P117" s="12" t="s">
        <v>453</v>
      </c>
      <c r="Q117" s="7"/>
    </row>
    <row r="118" spans="1:17" s="5" customFormat="1" ht="12.75">
      <c r="A118" s="5" t="s">
        <v>412</v>
      </c>
      <c r="C118" s="7" t="s">
        <v>454</v>
      </c>
      <c r="D118" s="7" t="s">
        <v>455</v>
      </c>
      <c r="E118" s="7"/>
      <c r="F118" s="7"/>
      <c r="G118" s="7" t="s">
        <v>64</v>
      </c>
      <c r="H118" s="7"/>
      <c r="I118" s="7">
        <v>1</v>
      </c>
      <c r="J118" s="7" t="s">
        <v>22</v>
      </c>
      <c r="K118" s="7"/>
      <c r="L118" s="9">
        <v>4</v>
      </c>
      <c r="M118" s="10">
        <v>750</v>
      </c>
      <c r="N118" s="48" t="s">
        <v>415</v>
      </c>
      <c r="O118" s="11"/>
      <c r="P118" s="12" t="s">
        <v>456</v>
      </c>
      <c r="Q118" s="7"/>
    </row>
    <row r="119" spans="1:17" s="5" customFormat="1" ht="12.75">
      <c r="A119" s="5" t="s">
        <v>412</v>
      </c>
      <c r="C119" s="7" t="s">
        <v>457</v>
      </c>
      <c r="D119" s="7" t="s">
        <v>458</v>
      </c>
      <c r="E119" s="7"/>
      <c r="F119" s="7"/>
      <c r="G119" s="7" t="s">
        <v>64</v>
      </c>
      <c r="H119" s="7"/>
      <c r="I119" s="7">
        <v>1</v>
      </c>
      <c r="J119" s="7" t="s">
        <v>22</v>
      </c>
      <c r="K119" s="7"/>
      <c r="L119" s="9">
        <v>4</v>
      </c>
      <c r="M119" s="10">
        <v>750</v>
      </c>
      <c r="N119" s="48" t="s">
        <v>415</v>
      </c>
      <c r="O119" s="11"/>
      <c r="P119" s="12" t="s">
        <v>459</v>
      </c>
      <c r="Q119" s="7"/>
    </row>
    <row r="120" spans="1:17" s="5" customFormat="1" ht="12.75">
      <c r="A120" s="5" t="s">
        <v>412</v>
      </c>
      <c r="C120" s="7" t="s">
        <v>460</v>
      </c>
      <c r="D120" s="7" t="s">
        <v>461</v>
      </c>
      <c r="E120" s="7"/>
      <c r="F120" s="7"/>
      <c r="G120" s="7" t="s">
        <v>64</v>
      </c>
      <c r="H120" s="7"/>
      <c r="I120" s="7">
        <v>1</v>
      </c>
      <c r="J120" s="7" t="s">
        <v>22</v>
      </c>
      <c r="K120" s="7"/>
      <c r="L120" s="9">
        <v>4</v>
      </c>
      <c r="M120" s="10">
        <v>750</v>
      </c>
      <c r="N120" s="48" t="s">
        <v>415</v>
      </c>
      <c r="O120" s="11"/>
      <c r="P120" s="12" t="s">
        <v>462</v>
      </c>
      <c r="Q120" s="7"/>
    </row>
    <row r="121" spans="1:17" s="5" customFormat="1" ht="12.75">
      <c r="A121" s="5" t="s">
        <v>412</v>
      </c>
      <c r="C121" s="7" t="s">
        <v>463</v>
      </c>
      <c r="D121" s="7" t="s">
        <v>464</v>
      </c>
      <c r="E121" s="7"/>
      <c r="F121" s="7"/>
      <c r="G121" s="7" t="s">
        <v>64</v>
      </c>
      <c r="H121" s="7"/>
      <c r="I121" s="7">
        <v>1</v>
      </c>
      <c r="J121" s="7" t="s">
        <v>22</v>
      </c>
      <c r="K121" s="7"/>
      <c r="L121" s="9">
        <v>4</v>
      </c>
      <c r="M121" s="10">
        <v>750</v>
      </c>
      <c r="N121" s="48" t="s">
        <v>415</v>
      </c>
      <c r="O121" s="11"/>
      <c r="P121" s="12" t="s">
        <v>465</v>
      </c>
      <c r="Q121" s="7"/>
    </row>
    <row r="122" spans="1:17" s="5" customFormat="1" ht="12.75">
      <c r="A122" s="5" t="s">
        <v>412</v>
      </c>
      <c r="C122" s="7" t="s">
        <v>466</v>
      </c>
      <c r="D122" s="7" t="s">
        <v>467</v>
      </c>
      <c r="E122" s="7"/>
      <c r="F122" s="7"/>
      <c r="G122" s="7" t="s">
        <v>64</v>
      </c>
      <c r="H122" s="7"/>
      <c r="I122" s="7">
        <v>4</v>
      </c>
      <c r="J122" s="7" t="s">
        <v>22</v>
      </c>
      <c r="K122" s="7"/>
      <c r="L122" s="9">
        <v>4</v>
      </c>
      <c r="M122" s="10">
        <v>3000</v>
      </c>
      <c r="N122" s="48" t="s">
        <v>415</v>
      </c>
      <c r="O122" s="11"/>
      <c r="P122" s="12" t="s">
        <v>468</v>
      </c>
      <c r="Q122" s="7"/>
    </row>
    <row r="123" spans="1:17" s="5" customFormat="1" ht="12.75">
      <c r="A123" s="5" t="s">
        <v>412</v>
      </c>
      <c r="C123" s="7" t="s">
        <v>469</v>
      </c>
      <c r="D123" s="7" t="s">
        <v>470</v>
      </c>
      <c r="E123" s="7"/>
      <c r="F123" s="7"/>
      <c r="G123" s="7" t="s">
        <v>64</v>
      </c>
      <c r="H123" s="7"/>
      <c r="I123" s="7">
        <v>4</v>
      </c>
      <c r="J123" s="7" t="s">
        <v>22</v>
      </c>
      <c r="K123" s="7"/>
      <c r="L123" s="9">
        <v>4</v>
      </c>
      <c r="M123" s="10">
        <v>3000</v>
      </c>
      <c r="N123" s="48" t="s">
        <v>415</v>
      </c>
      <c r="O123" s="11"/>
      <c r="P123" s="12" t="s">
        <v>471</v>
      </c>
      <c r="Q123" s="7"/>
    </row>
    <row r="124" spans="1:17" s="5" customFormat="1" ht="12.75">
      <c r="A124" s="5" t="s">
        <v>412</v>
      </c>
      <c r="C124" s="7" t="s">
        <v>472</v>
      </c>
      <c r="D124" s="7" t="s">
        <v>473</v>
      </c>
      <c r="E124" s="7"/>
      <c r="F124" s="7"/>
      <c r="G124" s="7" t="s">
        <v>64</v>
      </c>
      <c r="H124" s="7"/>
      <c r="I124" s="7">
        <v>1</v>
      </c>
      <c r="J124" s="7" t="s">
        <v>22</v>
      </c>
      <c r="K124" s="7"/>
      <c r="L124" s="9">
        <v>4</v>
      </c>
      <c r="M124" s="10">
        <v>750</v>
      </c>
      <c r="N124" s="48" t="s">
        <v>415</v>
      </c>
      <c r="O124" s="11"/>
      <c r="P124" s="12" t="s">
        <v>474</v>
      </c>
      <c r="Q124" s="7"/>
    </row>
    <row r="125" spans="1:17" s="5" customFormat="1" ht="12.75">
      <c r="A125" s="5" t="s">
        <v>412</v>
      </c>
      <c r="C125" s="7" t="s">
        <v>475</v>
      </c>
      <c r="D125" s="7" t="s">
        <v>476</v>
      </c>
      <c r="E125" s="7"/>
      <c r="F125" s="7"/>
      <c r="G125" s="7" t="s">
        <v>64</v>
      </c>
      <c r="H125" s="7"/>
      <c r="I125" s="7">
        <v>1</v>
      </c>
      <c r="J125" s="7" t="s">
        <v>22</v>
      </c>
      <c r="K125" s="7"/>
      <c r="L125" s="9">
        <v>4</v>
      </c>
      <c r="M125" s="10">
        <v>750</v>
      </c>
      <c r="N125" s="48" t="s">
        <v>415</v>
      </c>
      <c r="O125" s="11"/>
      <c r="P125" s="12" t="s">
        <v>477</v>
      </c>
      <c r="Q125" s="7"/>
    </row>
    <row r="126" spans="1:17" s="5" customFormat="1" ht="12.75">
      <c r="A126" s="5" t="s">
        <v>412</v>
      </c>
      <c r="C126" s="7" t="s">
        <v>478</v>
      </c>
      <c r="D126" s="7" t="s">
        <v>479</v>
      </c>
      <c r="E126" s="7"/>
      <c r="F126" s="7"/>
      <c r="G126" s="7" t="s">
        <v>64</v>
      </c>
      <c r="H126" s="7"/>
      <c r="I126" s="7">
        <v>1</v>
      </c>
      <c r="J126" s="7" t="s">
        <v>22</v>
      </c>
      <c r="K126" s="7"/>
      <c r="L126" s="9">
        <v>4</v>
      </c>
      <c r="M126" s="10">
        <v>750</v>
      </c>
      <c r="N126" s="48" t="s">
        <v>415</v>
      </c>
      <c r="O126" s="11"/>
      <c r="P126" s="12" t="s">
        <v>480</v>
      </c>
      <c r="Q126" s="7"/>
    </row>
    <row r="127" spans="1:17" s="5" customFormat="1" ht="12.75">
      <c r="A127" s="5" t="s">
        <v>412</v>
      </c>
      <c r="C127" s="7" t="s">
        <v>481</v>
      </c>
      <c r="D127" s="7" t="s">
        <v>482</v>
      </c>
      <c r="E127" s="7"/>
      <c r="F127" s="7"/>
      <c r="G127" s="7" t="s">
        <v>64</v>
      </c>
      <c r="H127" s="7"/>
      <c r="I127" s="7">
        <v>1</v>
      </c>
      <c r="J127" s="7" t="s">
        <v>22</v>
      </c>
      <c r="K127" s="7"/>
      <c r="L127" s="9">
        <v>4</v>
      </c>
      <c r="M127" s="10">
        <v>750</v>
      </c>
      <c r="N127" s="48" t="s">
        <v>415</v>
      </c>
      <c r="O127" s="11"/>
      <c r="P127" s="12" t="s">
        <v>483</v>
      </c>
      <c r="Q127" s="7"/>
    </row>
    <row r="128" spans="1:17" s="5" customFormat="1" ht="12.75">
      <c r="A128" s="5" t="s">
        <v>412</v>
      </c>
      <c r="C128" s="7" t="s">
        <v>484</v>
      </c>
      <c r="D128" s="7" t="s">
        <v>485</v>
      </c>
      <c r="E128" s="7"/>
      <c r="F128" s="7"/>
      <c r="G128" s="7" t="s">
        <v>64</v>
      </c>
      <c r="H128" s="7"/>
      <c r="I128" s="7">
        <v>1</v>
      </c>
      <c r="J128" s="7" t="s">
        <v>22</v>
      </c>
      <c r="K128" s="7"/>
      <c r="L128" s="9">
        <v>4</v>
      </c>
      <c r="M128" s="10">
        <v>750</v>
      </c>
      <c r="N128" s="48" t="s">
        <v>415</v>
      </c>
      <c r="O128" s="11"/>
      <c r="P128" s="12" t="s">
        <v>486</v>
      </c>
      <c r="Q128" s="7"/>
    </row>
    <row r="129" spans="1:20" s="5" customFormat="1" ht="12.75">
      <c r="A129" s="5" t="s">
        <v>412</v>
      </c>
      <c r="C129" s="7" t="s">
        <v>487</v>
      </c>
      <c r="D129" s="7" t="s">
        <v>488</v>
      </c>
      <c r="E129" s="7"/>
      <c r="F129" s="7"/>
      <c r="G129" s="7" t="s">
        <v>64</v>
      </c>
      <c r="H129" s="7"/>
      <c r="I129" s="7">
        <v>4</v>
      </c>
      <c r="J129" s="7" t="s">
        <v>22</v>
      </c>
      <c r="K129" s="7"/>
      <c r="L129" s="9">
        <v>4</v>
      </c>
      <c r="M129" s="10">
        <v>3000</v>
      </c>
      <c r="N129" s="48" t="s">
        <v>415</v>
      </c>
      <c r="O129" s="11"/>
      <c r="P129" s="12" t="s">
        <v>489</v>
      </c>
      <c r="Q129" s="7"/>
    </row>
    <row r="130" spans="1:20" s="5" customFormat="1" ht="12.75">
      <c r="A130" s="5" t="s">
        <v>412</v>
      </c>
      <c r="C130" s="7" t="s">
        <v>490</v>
      </c>
      <c r="D130" s="7" t="s">
        <v>491</v>
      </c>
      <c r="E130" s="7"/>
      <c r="F130" s="7"/>
      <c r="G130" s="7" t="s">
        <v>64</v>
      </c>
      <c r="H130" s="7"/>
      <c r="I130" s="7">
        <v>4</v>
      </c>
      <c r="J130" s="7" t="s">
        <v>22</v>
      </c>
      <c r="K130" s="7"/>
      <c r="L130" s="9">
        <v>4</v>
      </c>
      <c r="M130" s="10">
        <v>3000</v>
      </c>
      <c r="N130" s="48" t="s">
        <v>415</v>
      </c>
      <c r="O130" s="11"/>
      <c r="P130" s="12" t="s">
        <v>492</v>
      </c>
      <c r="Q130" s="7"/>
    </row>
    <row r="131" spans="1:20" s="5" customFormat="1" ht="12.75">
      <c r="A131" s="5" t="s">
        <v>412</v>
      </c>
      <c r="C131" s="7" t="s">
        <v>493</v>
      </c>
      <c r="D131" s="7" t="s">
        <v>494</v>
      </c>
      <c r="E131" s="7"/>
      <c r="F131" s="7"/>
      <c r="G131" s="7" t="s">
        <v>64</v>
      </c>
      <c r="H131" s="7"/>
      <c r="I131" s="7">
        <v>4</v>
      </c>
      <c r="J131" s="7" t="s">
        <v>22</v>
      </c>
      <c r="K131" s="7"/>
      <c r="L131" s="9">
        <v>4</v>
      </c>
      <c r="M131" s="10">
        <v>3000</v>
      </c>
      <c r="N131" s="48" t="s">
        <v>415</v>
      </c>
      <c r="O131" s="11"/>
      <c r="P131" s="12" t="s">
        <v>495</v>
      </c>
      <c r="Q131" s="7"/>
    </row>
    <row r="132" spans="1:20" s="5" customFormat="1" ht="12.75">
      <c r="A132" s="5" t="s">
        <v>412</v>
      </c>
      <c r="C132" s="7" t="s">
        <v>496</v>
      </c>
      <c r="D132" s="7" t="s">
        <v>497</v>
      </c>
      <c r="E132" s="7"/>
      <c r="F132" s="7"/>
      <c r="G132" s="7" t="s">
        <v>64</v>
      </c>
      <c r="H132" s="7"/>
      <c r="I132" s="7">
        <v>2</v>
      </c>
      <c r="J132" s="7" t="s">
        <v>22</v>
      </c>
      <c r="K132" s="7"/>
      <c r="L132" s="9">
        <v>4</v>
      </c>
      <c r="M132" s="10">
        <v>1500</v>
      </c>
      <c r="N132" s="48" t="s">
        <v>415</v>
      </c>
      <c r="O132" s="11"/>
      <c r="P132" s="12" t="s">
        <v>498</v>
      </c>
      <c r="Q132" s="7"/>
    </row>
    <row r="133" spans="1:20" s="5" customFormat="1" ht="12.75">
      <c r="A133" s="5" t="s">
        <v>412</v>
      </c>
      <c r="C133" s="7" t="s">
        <v>499</v>
      </c>
      <c r="D133" s="7" t="s">
        <v>500</v>
      </c>
      <c r="E133" s="7"/>
      <c r="F133" s="7"/>
      <c r="G133" s="7" t="s">
        <v>64</v>
      </c>
      <c r="H133" s="7"/>
      <c r="I133" s="7">
        <v>2</v>
      </c>
      <c r="J133" s="7" t="s">
        <v>22</v>
      </c>
      <c r="K133" s="7"/>
      <c r="L133" s="9">
        <v>4</v>
      </c>
      <c r="M133" s="10">
        <v>1500</v>
      </c>
      <c r="N133" s="48" t="s">
        <v>415</v>
      </c>
      <c r="O133" s="11"/>
      <c r="P133" s="12" t="s">
        <v>501</v>
      </c>
      <c r="Q133" s="7"/>
    </row>
    <row r="134" spans="1:20" s="5" customFormat="1" ht="12.75">
      <c r="A134" s="5" t="s">
        <v>412</v>
      </c>
      <c r="C134" s="7" t="s">
        <v>502</v>
      </c>
      <c r="D134" s="7" t="s">
        <v>503</v>
      </c>
      <c r="E134" s="7"/>
      <c r="F134" s="7"/>
      <c r="G134" s="7" t="s">
        <v>64</v>
      </c>
      <c r="H134" s="7"/>
      <c r="I134" s="7">
        <v>1</v>
      </c>
      <c r="J134" s="7" t="s">
        <v>22</v>
      </c>
      <c r="K134" s="7"/>
      <c r="L134" s="9">
        <v>4</v>
      </c>
      <c r="M134" s="10">
        <v>750</v>
      </c>
      <c r="N134" s="48" t="s">
        <v>415</v>
      </c>
      <c r="O134" s="11"/>
      <c r="P134" s="12" t="s">
        <v>504</v>
      </c>
      <c r="Q134" s="7"/>
    </row>
    <row r="135" spans="1:20" s="5" customFormat="1" ht="12.75">
      <c r="A135" s="5" t="s">
        <v>412</v>
      </c>
      <c r="C135" s="7" t="s">
        <v>505</v>
      </c>
      <c r="D135" s="7" t="s">
        <v>506</v>
      </c>
      <c r="E135" s="7"/>
      <c r="F135" s="7"/>
      <c r="G135" s="7" t="s">
        <v>64</v>
      </c>
      <c r="H135" s="7"/>
      <c r="I135" s="7">
        <v>1</v>
      </c>
      <c r="J135" s="7" t="s">
        <v>22</v>
      </c>
      <c r="K135" s="7"/>
      <c r="L135" s="9">
        <v>4</v>
      </c>
      <c r="M135" s="10">
        <v>750</v>
      </c>
      <c r="N135" s="48" t="s">
        <v>415</v>
      </c>
      <c r="O135" s="11"/>
      <c r="P135" s="12" t="s">
        <v>507</v>
      </c>
      <c r="Q135" s="7"/>
    </row>
    <row r="136" spans="1:20" s="5" customFormat="1" ht="12.75">
      <c r="A136" s="5" t="s">
        <v>412</v>
      </c>
      <c r="C136" s="7" t="s">
        <v>508</v>
      </c>
      <c r="D136" s="7" t="s">
        <v>509</v>
      </c>
      <c r="E136" s="7"/>
      <c r="F136" s="7"/>
      <c r="G136" s="7" t="s">
        <v>64</v>
      </c>
      <c r="H136" s="7"/>
      <c r="I136" s="7">
        <v>2</v>
      </c>
      <c r="J136" s="7" t="s">
        <v>22</v>
      </c>
      <c r="K136" s="7"/>
      <c r="L136" s="9">
        <v>4</v>
      </c>
      <c r="M136" s="10">
        <v>1500</v>
      </c>
      <c r="N136" s="48" t="s">
        <v>415</v>
      </c>
      <c r="O136" s="11"/>
      <c r="P136" s="12" t="s">
        <v>510</v>
      </c>
      <c r="Q136" s="7"/>
    </row>
    <row r="137" spans="1:20" s="5" customFormat="1" ht="12.75">
      <c r="A137" s="5" t="s">
        <v>412</v>
      </c>
      <c r="C137" s="7" t="s">
        <v>511</v>
      </c>
      <c r="D137" s="7" t="s">
        <v>512</v>
      </c>
      <c r="E137" s="7"/>
      <c r="F137" s="7"/>
      <c r="G137" s="7" t="s">
        <v>64</v>
      </c>
      <c r="H137" s="7"/>
      <c r="I137" s="7">
        <v>4</v>
      </c>
      <c r="J137" s="7" t="s">
        <v>22</v>
      </c>
      <c r="K137" s="7"/>
      <c r="L137" s="9">
        <v>4</v>
      </c>
      <c r="M137" s="10">
        <v>3000</v>
      </c>
      <c r="N137" s="48" t="s">
        <v>415</v>
      </c>
      <c r="O137" s="11"/>
      <c r="P137" s="12" t="s">
        <v>513</v>
      </c>
      <c r="Q137" s="7"/>
    </row>
    <row r="138" spans="1:20" s="5" customFormat="1" ht="12.75">
      <c r="A138" s="5" t="s">
        <v>412</v>
      </c>
      <c r="C138" s="7" t="s">
        <v>514</v>
      </c>
      <c r="D138" s="7" t="s">
        <v>515</v>
      </c>
      <c r="E138" s="7"/>
      <c r="F138" s="7"/>
      <c r="G138" s="7" t="s">
        <v>64</v>
      </c>
      <c r="H138" s="7"/>
      <c r="I138" s="7">
        <v>1</v>
      </c>
      <c r="J138" s="7" t="s">
        <v>22</v>
      </c>
      <c r="K138" s="7"/>
      <c r="L138" s="9">
        <v>4</v>
      </c>
      <c r="M138" s="10">
        <v>750</v>
      </c>
      <c r="N138" s="48" t="s">
        <v>415</v>
      </c>
      <c r="O138" s="11"/>
      <c r="P138" s="12" t="s">
        <v>516</v>
      </c>
      <c r="Q138" s="7"/>
    </row>
    <row r="139" spans="1:20" s="5" customFormat="1" ht="12.75">
      <c r="A139" s="5" t="s">
        <v>412</v>
      </c>
      <c r="C139" s="7" t="s">
        <v>517</v>
      </c>
      <c r="D139" s="7" t="s">
        <v>518</v>
      </c>
      <c r="E139" s="7"/>
      <c r="F139" s="7"/>
      <c r="G139" s="7" t="s">
        <v>64</v>
      </c>
      <c r="H139" s="7"/>
      <c r="I139" s="7">
        <v>2</v>
      </c>
      <c r="J139" s="7" t="s">
        <v>22</v>
      </c>
      <c r="K139" s="7"/>
      <c r="L139" s="9"/>
      <c r="M139" s="10">
        <v>1500</v>
      </c>
      <c r="N139" s="48" t="s">
        <v>415</v>
      </c>
      <c r="O139" s="11"/>
      <c r="P139" s="12"/>
      <c r="Q139" s="7"/>
    </row>
    <row r="140" spans="1:20" ht="15">
      <c r="A140" s="34" t="s">
        <v>519</v>
      </c>
      <c r="B140" s="49"/>
      <c r="C140" s="50" t="s">
        <v>520</v>
      </c>
      <c r="D140" s="29" t="s">
        <v>521</v>
      </c>
      <c r="E140" s="29"/>
      <c r="F140" s="29"/>
      <c r="G140" s="29" t="s">
        <v>21</v>
      </c>
      <c r="H140" s="29"/>
      <c r="I140" s="29">
        <v>1</v>
      </c>
      <c r="J140" s="29" t="s">
        <v>22</v>
      </c>
      <c r="K140" s="29"/>
      <c r="L140" s="9">
        <v>4</v>
      </c>
      <c r="M140" s="51">
        <v>750</v>
      </c>
      <c r="N140" s="28" t="s">
        <v>522</v>
      </c>
      <c r="O140" s="52"/>
      <c r="P140" s="53" t="s">
        <v>523</v>
      </c>
      <c r="Q140" s="29"/>
      <c r="R140" s="34"/>
      <c r="S140" s="34"/>
      <c r="T140" s="34"/>
    </row>
    <row r="141" spans="1:20" ht="15">
      <c r="A141" s="5" t="s">
        <v>524</v>
      </c>
      <c r="B141" s="55"/>
      <c r="C141" s="50" t="s">
        <v>525</v>
      </c>
      <c r="D141" s="29" t="s">
        <v>526</v>
      </c>
      <c r="E141" s="29"/>
      <c r="F141" s="29"/>
      <c r="G141" s="29" t="s">
        <v>527</v>
      </c>
      <c r="H141" s="29"/>
      <c r="I141" s="29">
        <v>1</v>
      </c>
      <c r="J141" s="29" t="s">
        <v>22</v>
      </c>
      <c r="K141" s="29"/>
      <c r="L141" s="9">
        <v>4</v>
      </c>
      <c r="M141" s="51">
        <v>1500</v>
      </c>
      <c r="N141" s="56" t="s">
        <v>528</v>
      </c>
      <c r="O141" s="52">
        <v>41647</v>
      </c>
      <c r="P141" s="53" t="s">
        <v>529</v>
      </c>
      <c r="Q141" s="29"/>
      <c r="R141" s="34"/>
      <c r="S141" s="34"/>
      <c r="T141" s="34"/>
    </row>
    <row r="142" spans="1:20">
      <c r="A142" s="5" t="s">
        <v>530</v>
      </c>
      <c r="B142" s="5"/>
      <c r="C142" s="7" t="s">
        <v>531</v>
      </c>
      <c r="D142" s="7" t="s">
        <v>532</v>
      </c>
      <c r="E142" s="7"/>
      <c r="F142" s="7"/>
      <c r="G142" s="7" t="s">
        <v>533</v>
      </c>
      <c r="H142" s="7"/>
      <c r="I142" s="7">
        <v>5</v>
      </c>
      <c r="J142" s="7" t="s">
        <v>22</v>
      </c>
      <c r="K142" s="6"/>
      <c r="L142" s="57">
        <v>3</v>
      </c>
      <c r="M142" s="51">
        <v>3750</v>
      </c>
      <c r="N142" s="28" t="s">
        <v>522</v>
      </c>
      <c r="O142" s="58"/>
      <c r="P142" s="59" t="s">
        <v>71</v>
      </c>
      <c r="Q142" s="6"/>
    </row>
    <row r="143" spans="1:20">
      <c r="A143" s="5" t="s">
        <v>530</v>
      </c>
      <c r="C143" s="6" t="s">
        <v>534</v>
      </c>
      <c r="D143" s="6" t="s">
        <v>535</v>
      </c>
      <c r="E143" s="6"/>
      <c r="F143" s="6"/>
      <c r="G143" s="7" t="s">
        <v>64</v>
      </c>
      <c r="H143" s="6"/>
      <c r="I143" s="6">
        <v>1</v>
      </c>
      <c r="J143" s="6" t="s">
        <v>22</v>
      </c>
      <c r="K143" s="6"/>
      <c r="L143" s="57"/>
      <c r="M143" s="60">
        <v>750</v>
      </c>
      <c r="N143" s="60" t="s">
        <v>536</v>
      </c>
      <c r="O143" s="58"/>
      <c r="P143" s="61" t="s">
        <v>537</v>
      </c>
      <c r="Q143" s="6"/>
    </row>
    <row r="144" spans="1:20">
      <c r="A144" s="5" t="s">
        <v>530</v>
      </c>
      <c r="C144" s="6" t="s">
        <v>538</v>
      </c>
      <c r="D144" s="6" t="s">
        <v>539</v>
      </c>
      <c r="E144" s="6"/>
      <c r="F144" s="6"/>
      <c r="G144" s="7" t="s">
        <v>64</v>
      </c>
      <c r="H144" s="6"/>
      <c r="I144" s="6">
        <v>1</v>
      </c>
      <c r="J144" s="6" t="s">
        <v>22</v>
      </c>
      <c r="K144" s="6"/>
      <c r="L144" s="57"/>
      <c r="M144" s="60">
        <v>750</v>
      </c>
      <c r="N144" s="60" t="s">
        <v>536</v>
      </c>
      <c r="O144" s="58"/>
      <c r="P144" s="61" t="s">
        <v>540</v>
      </c>
      <c r="Q144" s="6"/>
    </row>
    <row r="145" spans="1:17">
      <c r="A145" s="5" t="s">
        <v>530</v>
      </c>
      <c r="C145" s="6" t="s">
        <v>541</v>
      </c>
      <c r="D145" s="6" t="s">
        <v>542</v>
      </c>
      <c r="E145" s="6"/>
      <c r="F145" s="6"/>
      <c r="G145" s="7" t="s">
        <v>64</v>
      </c>
      <c r="H145" s="6"/>
      <c r="I145" s="6">
        <v>1</v>
      </c>
      <c r="J145" s="6" t="s">
        <v>22</v>
      </c>
      <c r="K145" s="6"/>
      <c r="L145" s="57"/>
      <c r="M145" s="60">
        <v>750</v>
      </c>
      <c r="N145" s="60" t="s">
        <v>536</v>
      </c>
      <c r="O145" s="58"/>
      <c r="P145" s="61" t="s">
        <v>537</v>
      </c>
      <c r="Q145" s="6"/>
    </row>
    <row r="146" spans="1:17">
      <c r="A146" s="5" t="s">
        <v>530</v>
      </c>
      <c r="C146" s="6" t="s">
        <v>543</v>
      </c>
      <c r="D146" s="6" t="s">
        <v>544</v>
      </c>
      <c r="E146" s="6"/>
      <c r="F146" s="6"/>
      <c r="G146" s="7" t="s">
        <v>64</v>
      </c>
      <c r="H146" s="6"/>
      <c r="I146" s="6">
        <v>1</v>
      </c>
      <c r="J146" s="6" t="s">
        <v>22</v>
      </c>
      <c r="K146" s="6"/>
      <c r="L146" s="57"/>
      <c r="M146" s="60">
        <v>750</v>
      </c>
      <c r="N146" s="60" t="s">
        <v>536</v>
      </c>
      <c r="O146" s="58"/>
      <c r="P146" s="61" t="s">
        <v>545</v>
      </c>
      <c r="Q146" s="6"/>
    </row>
    <row r="147" spans="1:17">
      <c r="A147" s="5" t="s">
        <v>530</v>
      </c>
      <c r="C147" s="6" t="s">
        <v>546</v>
      </c>
      <c r="D147" s="6" t="s">
        <v>547</v>
      </c>
      <c r="E147" s="6"/>
      <c r="F147" s="6"/>
      <c r="G147" s="7" t="s">
        <v>64</v>
      </c>
      <c r="H147" s="6"/>
      <c r="I147" s="29">
        <v>1</v>
      </c>
      <c r="J147" s="6" t="s">
        <v>22</v>
      </c>
      <c r="K147" s="6"/>
      <c r="L147" s="57"/>
      <c r="M147" s="60">
        <v>750</v>
      </c>
      <c r="N147" s="60" t="s">
        <v>536</v>
      </c>
      <c r="O147" s="58"/>
      <c r="P147" s="61" t="s">
        <v>548</v>
      </c>
      <c r="Q147" s="6"/>
    </row>
    <row r="148" spans="1:17">
      <c r="A148" s="5" t="s">
        <v>530</v>
      </c>
      <c r="C148" s="6" t="s">
        <v>549</v>
      </c>
      <c r="D148" s="6" t="s">
        <v>550</v>
      </c>
      <c r="E148" s="6"/>
      <c r="F148" s="6"/>
      <c r="G148" s="7" t="s">
        <v>64</v>
      </c>
      <c r="H148" s="6"/>
      <c r="I148" s="6">
        <v>1</v>
      </c>
      <c r="J148" s="6" t="s">
        <v>22</v>
      </c>
      <c r="K148" s="6"/>
      <c r="L148" s="57"/>
      <c r="M148" s="60">
        <v>750</v>
      </c>
      <c r="N148" s="60" t="s">
        <v>536</v>
      </c>
      <c r="O148" s="58"/>
      <c r="P148" s="61"/>
      <c r="Q148" s="6"/>
    </row>
    <row r="149" spans="1:17">
      <c r="A149" s="5" t="s">
        <v>530</v>
      </c>
      <c r="C149" s="6" t="s">
        <v>551</v>
      </c>
      <c r="D149" s="6" t="s">
        <v>552</v>
      </c>
      <c r="E149" s="6"/>
      <c r="F149" s="6"/>
      <c r="G149" s="7" t="s">
        <v>64</v>
      </c>
      <c r="H149" s="6"/>
      <c r="I149" s="6">
        <v>1</v>
      </c>
      <c r="J149" s="6" t="s">
        <v>22</v>
      </c>
      <c r="K149" s="6"/>
      <c r="L149" s="57"/>
      <c r="M149" s="60">
        <v>750</v>
      </c>
      <c r="N149" s="60" t="s">
        <v>536</v>
      </c>
      <c r="O149" s="58"/>
      <c r="P149" s="61"/>
      <c r="Q149" s="6"/>
    </row>
    <row r="150" spans="1:17">
      <c r="A150" s="5" t="s">
        <v>530</v>
      </c>
      <c r="C150" s="6" t="s">
        <v>553</v>
      </c>
      <c r="D150" s="6" t="s">
        <v>554</v>
      </c>
      <c r="E150" s="6"/>
      <c r="F150" s="6"/>
      <c r="G150" s="7" t="s">
        <v>64</v>
      </c>
      <c r="H150" s="6"/>
      <c r="I150" s="6">
        <v>1</v>
      </c>
      <c r="J150" s="6" t="s">
        <v>22</v>
      </c>
      <c r="K150" s="6"/>
      <c r="L150" s="57"/>
      <c r="M150" s="60">
        <v>750</v>
      </c>
      <c r="N150" s="60" t="s">
        <v>536</v>
      </c>
      <c r="O150" s="58"/>
      <c r="P150" s="61"/>
      <c r="Q150" s="6"/>
    </row>
    <row r="151" spans="1:17" s="5" customFormat="1" ht="12.75">
      <c r="A151" s="5" t="s">
        <v>530</v>
      </c>
      <c r="C151" s="7" t="s">
        <v>555</v>
      </c>
      <c r="D151" s="7" t="s">
        <v>556</v>
      </c>
      <c r="E151" s="7"/>
      <c r="F151" s="7"/>
      <c r="G151" s="7" t="s">
        <v>64</v>
      </c>
      <c r="H151" s="6"/>
      <c r="I151" s="6">
        <v>1</v>
      </c>
      <c r="J151" s="6" t="s">
        <v>22</v>
      </c>
      <c r="K151" s="7"/>
      <c r="L151" s="9"/>
      <c r="M151" s="10">
        <v>520</v>
      </c>
      <c r="N151" s="60" t="s">
        <v>536</v>
      </c>
      <c r="O151" s="11"/>
      <c r="P151" s="12"/>
      <c r="Q151" s="7"/>
    </row>
    <row r="152" spans="1:17" s="5" customFormat="1" ht="12.75">
      <c r="A152" s="5" t="s">
        <v>530</v>
      </c>
      <c r="C152" s="7" t="s">
        <v>557</v>
      </c>
      <c r="D152" s="7" t="s">
        <v>558</v>
      </c>
      <c r="E152" s="7"/>
      <c r="F152" s="7"/>
      <c r="G152" s="7" t="s">
        <v>64</v>
      </c>
      <c r="H152" s="6"/>
      <c r="I152" s="6">
        <v>1</v>
      </c>
      <c r="J152" s="6" t="s">
        <v>22</v>
      </c>
      <c r="K152" s="7"/>
      <c r="L152" s="9"/>
      <c r="M152" s="10">
        <v>750</v>
      </c>
      <c r="N152" s="60" t="s">
        <v>536</v>
      </c>
      <c r="O152" s="11"/>
      <c r="P152" s="12"/>
      <c r="Q152" s="7"/>
    </row>
    <row r="153" spans="1:17" s="5" customFormat="1" ht="12.75">
      <c r="A153" s="5" t="s">
        <v>530</v>
      </c>
      <c r="C153" s="7" t="s">
        <v>559</v>
      </c>
      <c r="D153" s="7" t="s">
        <v>560</v>
      </c>
      <c r="E153" s="7"/>
      <c r="F153" s="7"/>
      <c r="G153" s="7" t="s">
        <v>64</v>
      </c>
      <c r="H153" s="7"/>
      <c r="I153" s="7">
        <v>1</v>
      </c>
      <c r="J153" s="7" t="s">
        <v>22</v>
      </c>
      <c r="K153" s="7"/>
      <c r="L153" s="9"/>
      <c r="M153" s="10">
        <v>750</v>
      </c>
      <c r="N153" s="60" t="s">
        <v>536</v>
      </c>
      <c r="O153" s="11"/>
      <c r="P153" s="12" t="s">
        <v>561</v>
      </c>
      <c r="Q153" s="7"/>
    </row>
    <row r="154" spans="1:17">
      <c r="A154" s="5" t="s">
        <v>530</v>
      </c>
      <c r="C154" s="6" t="s">
        <v>562</v>
      </c>
      <c r="D154" s="50" t="s">
        <v>563</v>
      </c>
      <c r="E154" s="36"/>
      <c r="F154" s="36"/>
      <c r="G154" s="7" t="s">
        <v>64</v>
      </c>
      <c r="H154" s="36"/>
      <c r="I154" s="36">
        <v>1</v>
      </c>
      <c r="J154" s="36" t="s">
        <v>22</v>
      </c>
      <c r="K154" s="6"/>
      <c r="L154" s="57"/>
      <c r="M154" s="60">
        <v>750</v>
      </c>
      <c r="N154" s="60" t="s">
        <v>536</v>
      </c>
      <c r="O154" s="58"/>
      <c r="P154" s="61" t="s">
        <v>561</v>
      </c>
      <c r="Q154" s="6"/>
    </row>
    <row r="155" spans="1:17">
      <c r="A155" s="5" t="s">
        <v>530</v>
      </c>
      <c r="C155" s="6" t="s">
        <v>564</v>
      </c>
      <c r="D155" s="6" t="s">
        <v>565</v>
      </c>
      <c r="E155" s="6"/>
      <c r="F155" s="6"/>
      <c r="G155" s="7" t="s">
        <v>64</v>
      </c>
      <c r="H155" s="6"/>
      <c r="I155" s="6">
        <v>1</v>
      </c>
      <c r="J155" s="6" t="s">
        <v>22</v>
      </c>
      <c r="K155" s="6"/>
      <c r="L155" s="57"/>
      <c r="M155" s="60">
        <v>750</v>
      </c>
      <c r="N155" s="60" t="s">
        <v>536</v>
      </c>
      <c r="O155" s="58"/>
      <c r="P155" s="61" t="s">
        <v>566</v>
      </c>
      <c r="Q155" s="6"/>
    </row>
    <row r="156" spans="1:17">
      <c r="A156" s="5" t="s">
        <v>530</v>
      </c>
      <c r="C156" s="6" t="s">
        <v>567</v>
      </c>
      <c r="D156" s="6" t="s">
        <v>568</v>
      </c>
      <c r="E156" s="6"/>
      <c r="F156" s="6"/>
      <c r="G156" s="7" t="s">
        <v>64</v>
      </c>
      <c r="H156" s="6"/>
      <c r="I156" s="6">
        <v>1</v>
      </c>
      <c r="J156" s="6" t="s">
        <v>22</v>
      </c>
      <c r="K156" s="6"/>
      <c r="L156" s="57"/>
      <c r="M156" s="60">
        <v>750</v>
      </c>
      <c r="N156" s="60" t="s">
        <v>536</v>
      </c>
      <c r="O156" s="58"/>
      <c r="P156" s="61" t="s">
        <v>569</v>
      </c>
      <c r="Q156" s="6"/>
    </row>
    <row r="157" spans="1:17">
      <c r="A157" s="5" t="s">
        <v>530</v>
      </c>
      <c r="B157" s="30"/>
      <c r="C157" s="29" t="s">
        <v>570</v>
      </c>
      <c r="D157" s="50" t="s">
        <v>571</v>
      </c>
      <c r="E157" s="6"/>
      <c r="F157" s="6"/>
      <c r="G157" s="7" t="s">
        <v>64</v>
      </c>
      <c r="H157" s="6"/>
      <c r="I157" s="6">
        <v>2</v>
      </c>
      <c r="J157" s="6" t="s">
        <v>22</v>
      </c>
      <c r="K157" s="6"/>
      <c r="L157" s="57"/>
      <c r="M157" s="60">
        <v>750</v>
      </c>
      <c r="N157" s="60" t="s">
        <v>536</v>
      </c>
      <c r="O157" s="58"/>
      <c r="P157" s="61" t="s">
        <v>572</v>
      </c>
      <c r="Q157" s="6"/>
    </row>
    <row r="158" spans="1:17">
      <c r="A158" s="5" t="s">
        <v>530</v>
      </c>
      <c r="C158" s="6" t="s">
        <v>573</v>
      </c>
      <c r="D158" s="29" t="s">
        <v>574</v>
      </c>
      <c r="E158" s="6"/>
      <c r="F158" s="6"/>
      <c r="G158" s="7" t="s">
        <v>64</v>
      </c>
      <c r="H158" s="6"/>
      <c r="I158" s="6">
        <v>1</v>
      </c>
      <c r="J158" s="6" t="s">
        <v>22</v>
      </c>
      <c r="K158" s="6"/>
      <c r="L158" s="57"/>
      <c r="M158" s="60">
        <v>750</v>
      </c>
      <c r="N158" s="60" t="s">
        <v>536</v>
      </c>
      <c r="O158" s="58"/>
      <c r="P158" s="61" t="s">
        <v>575</v>
      </c>
      <c r="Q158" s="6"/>
    </row>
    <row r="159" spans="1:17">
      <c r="A159" s="5"/>
      <c r="B159" s="5"/>
      <c r="C159" s="7"/>
      <c r="D159" s="36"/>
      <c r="E159" s="7"/>
      <c r="F159" s="7"/>
      <c r="G159" s="7"/>
      <c r="H159" s="7"/>
      <c r="I159" s="7"/>
      <c r="J159" s="7"/>
      <c r="K159" s="6"/>
      <c r="L159" s="57"/>
      <c r="M159" s="60"/>
      <c r="N159" s="60"/>
      <c r="O159" s="58"/>
      <c r="P159" s="61"/>
      <c r="Q159" s="6"/>
    </row>
    <row r="160" spans="1:17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4" spans="1:14">
      <c r="N164" s="68" t="s">
        <v>576</v>
      </c>
    </row>
    <row r="165" spans="1:14">
      <c r="A165" s="69"/>
      <c r="I165" s="69"/>
      <c r="N165" s="71" t="s">
        <v>577</v>
      </c>
    </row>
    <row r="166" spans="1:14">
      <c r="A166" s="5"/>
      <c r="B166" s="5"/>
      <c r="C166" s="5"/>
      <c r="D166" s="5"/>
      <c r="E166" s="5"/>
      <c r="F166" s="5"/>
      <c r="G166" s="5"/>
      <c r="H166" s="5"/>
      <c r="I166" s="5"/>
      <c r="J166" s="5"/>
      <c r="N166" s="72" t="s">
        <v>578</v>
      </c>
    </row>
    <row r="167" spans="1:14">
      <c r="A167" s="5"/>
      <c r="B167" s="5"/>
      <c r="C167" s="73" t="s">
        <v>579</v>
      </c>
      <c r="D167" s="5"/>
      <c r="E167" s="5"/>
      <c r="F167" s="5"/>
      <c r="G167" s="5"/>
      <c r="H167" s="5"/>
      <c r="I167" s="5"/>
      <c r="J167" s="5"/>
      <c r="N167" s="74" t="s">
        <v>580</v>
      </c>
    </row>
    <row r="168" spans="1:14">
      <c r="D168" s="75" t="s">
        <v>581</v>
      </c>
      <c r="N168" s="76" t="s">
        <v>415</v>
      </c>
    </row>
    <row r="171" spans="1:14">
      <c r="D171" s="77" t="s">
        <v>582</v>
      </c>
    </row>
    <row r="172" spans="1:14">
      <c r="A172" s="69"/>
      <c r="I172" s="69"/>
    </row>
    <row r="173" spans="1:14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4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9" spans="1:10">
      <c r="A179" s="69"/>
      <c r="I179" s="69"/>
    </row>
    <row r="180" spans="1:10"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D181" s="5"/>
      <c r="E181" s="5"/>
      <c r="F181" s="5"/>
      <c r="G181" s="5"/>
      <c r="H181" s="5"/>
      <c r="I181" s="5"/>
      <c r="J181" s="5"/>
    </row>
    <row r="182" spans="1:10">
      <c r="D182" s="5"/>
      <c r="E182" s="5"/>
      <c r="F182" s="5"/>
      <c r="G182" s="5"/>
      <c r="H182" s="5"/>
      <c r="I182" s="5"/>
      <c r="J182" s="5"/>
    </row>
    <row r="186" spans="1:10">
      <c r="A186" s="69"/>
      <c r="I186" s="69"/>
    </row>
    <row r="187" spans="1:10"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D188" s="5"/>
      <c r="E188" s="5"/>
      <c r="F188" s="5"/>
      <c r="G188" s="5"/>
      <c r="H188" s="5"/>
      <c r="I188" s="5"/>
      <c r="J188" s="5"/>
    </row>
    <row r="189" spans="1:10">
      <c r="D189" s="5"/>
      <c r="E189" s="5"/>
      <c r="F189" s="5"/>
      <c r="G189" s="5"/>
      <c r="H189" s="5"/>
      <c r="I189" s="5"/>
      <c r="J189" s="5"/>
    </row>
    <row r="193" spans="1:11">
      <c r="A193" s="69"/>
      <c r="I193" s="69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1">
      <c r="A196" s="5"/>
      <c r="B196" s="5"/>
      <c r="C196" s="5"/>
      <c r="D196" s="5"/>
      <c r="E196" s="5"/>
      <c r="F196" s="5"/>
      <c r="G196" s="5"/>
      <c r="H196" s="79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34"/>
      <c r="F199" s="5"/>
      <c r="G199" s="5"/>
      <c r="H199" s="5"/>
      <c r="I199" s="5"/>
      <c r="J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1">
      <c r="A206" s="5"/>
      <c r="B206" s="5"/>
      <c r="C206" s="5"/>
      <c r="D206" s="5"/>
      <c r="E206" s="5"/>
      <c r="F206" s="5"/>
      <c r="G206" s="5"/>
      <c r="H206" s="34"/>
      <c r="I206" s="5"/>
      <c r="J206" s="5"/>
    </row>
    <row r="207" spans="1:11">
      <c r="A207" s="5"/>
      <c r="B207" s="5"/>
      <c r="C207" s="5"/>
      <c r="D207" s="5"/>
      <c r="E207" s="5"/>
      <c r="F207" s="5"/>
      <c r="G207" s="5"/>
      <c r="H207" s="34"/>
      <c r="I207" s="5"/>
      <c r="J207" s="5"/>
    </row>
    <row r="208" spans="1:11">
      <c r="A208" s="5"/>
      <c r="B208" s="5"/>
      <c r="C208" s="5"/>
      <c r="D208" s="5"/>
      <c r="E208" s="5"/>
      <c r="F208" s="5"/>
      <c r="G208" s="5"/>
      <c r="H208" s="34"/>
      <c r="I208" s="5"/>
      <c r="J208" s="5"/>
    </row>
    <row r="209" spans="1:10"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34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4" spans="1:10">
      <c r="A214" s="69"/>
      <c r="I214" s="69"/>
    </row>
    <row r="215" spans="1:10">
      <c r="A215" s="5"/>
      <c r="B215" s="5"/>
      <c r="C215" s="5"/>
      <c r="D215" s="5"/>
      <c r="E215" s="5"/>
      <c r="F215" s="5"/>
      <c r="G215" s="5"/>
      <c r="H215" s="79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1" spans="1:10">
      <c r="A221" s="30"/>
    </row>
    <row r="222" spans="1:10">
      <c r="A222" s="69"/>
      <c r="I222" s="69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7" spans="1:10">
      <c r="A227" s="69"/>
      <c r="I227" s="69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31" spans="1:10">
      <c r="A231" s="69"/>
      <c r="I231" s="69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5" spans="1:10">
      <c r="A235" s="69"/>
      <c r="I235" s="69"/>
    </row>
    <row r="238" spans="1:10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>
      <c r="A239" s="69"/>
      <c r="I239" s="69"/>
    </row>
    <row r="241" spans="1:16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6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6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6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6" spans="1:16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6">
      <c r="A247" s="69"/>
      <c r="I247" s="69"/>
    </row>
    <row r="249" spans="1:16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2" spans="1:16">
      <c r="A252" s="69"/>
      <c r="I252" s="69"/>
    </row>
    <row r="253" spans="1:16" s="5" customFormat="1" ht="12.75">
      <c r="L253" s="80"/>
      <c r="M253" s="81"/>
      <c r="N253" s="81"/>
      <c r="O253" s="82"/>
      <c r="P253" s="83"/>
    </row>
    <row r="254" spans="1:16" s="5" customFormat="1">
      <c r="C254" s="30"/>
      <c r="L254" s="80"/>
      <c r="M254" s="81"/>
      <c r="N254" s="81"/>
      <c r="O254" s="82"/>
      <c r="P254" s="83"/>
    </row>
    <row r="255" spans="1:16" s="5" customFormat="1">
      <c r="C255" s="30"/>
      <c r="L255" s="80"/>
      <c r="M255" s="81"/>
      <c r="N255" s="81"/>
      <c r="O255" s="82"/>
      <c r="P255" s="83"/>
    </row>
    <row r="256" spans="1:16">
      <c r="D256" s="5"/>
      <c r="E256" s="5"/>
      <c r="F256" s="5"/>
      <c r="G256" s="5"/>
      <c r="H256" s="5"/>
      <c r="I256" s="5"/>
      <c r="J256" s="5"/>
    </row>
    <row r="257" spans="1:16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9" spans="1:16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6" s="5" customFormat="1" ht="12.75">
      <c r="A260" s="69"/>
      <c r="B260" s="54"/>
      <c r="C260" s="54"/>
      <c r="D260" s="54"/>
      <c r="E260" s="54"/>
      <c r="F260" s="54"/>
      <c r="G260" s="54"/>
      <c r="H260" s="54"/>
      <c r="I260" s="69"/>
      <c r="J260" s="54"/>
      <c r="K260" s="54"/>
      <c r="L260" s="80"/>
      <c r="M260" s="81"/>
      <c r="N260" s="81"/>
      <c r="O260" s="82"/>
      <c r="P260" s="83"/>
    </row>
    <row r="261" spans="1:16" s="5" customFormat="1">
      <c r="C261" s="30"/>
      <c r="L261" s="80"/>
      <c r="M261" s="81"/>
      <c r="N261" s="81"/>
      <c r="O261" s="82"/>
      <c r="P261" s="83"/>
    </row>
    <row r="262" spans="1:16" s="5" customFormat="1">
      <c r="C262" s="30"/>
      <c r="L262" s="80"/>
      <c r="M262" s="81"/>
      <c r="N262" s="81"/>
      <c r="O262" s="82"/>
      <c r="P262" s="83"/>
    </row>
    <row r="263" spans="1:16" s="5" customFormat="1">
      <c r="C263" s="30"/>
      <c r="L263" s="80"/>
      <c r="M263" s="81"/>
      <c r="N263" s="81"/>
      <c r="O263" s="82"/>
      <c r="P263" s="83"/>
    </row>
    <row r="264" spans="1:16">
      <c r="A264" s="5"/>
      <c r="B264" s="5"/>
      <c r="C264" s="30"/>
      <c r="D264" s="5"/>
      <c r="E264" s="5"/>
      <c r="F264" s="5"/>
      <c r="G264" s="5"/>
      <c r="H264" s="5"/>
      <c r="I264" s="5"/>
      <c r="J264" s="5"/>
      <c r="K264" s="5"/>
    </row>
    <row r="265" spans="1:16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6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9" spans="1:16">
      <c r="A269" s="69"/>
      <c r="I269" s="69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</sheetData>
  <hyperlinks>
    <hyperlink ref="S73" r:id="rId1"/>
  </hyperlinks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1"/>
  <sheetViews>
    <sheetView workbookViewId="0"/>
  </sheetViews>
  <sheetFormatPr defaultRowHeight="12.2"/>
  <cols>
    <col min="1" max="1" width="28.875" style="54" customWidth="1"/>
    <col min="2" max="2" width="20.5" style="54" customWidth="1"/>
    <col min="3" max="3" width="12.625" style="54" customWidth="1"/>
    <col min="4" max="4" width="55.625" style="54" customWidth="1"/>
    <col min="5" max="5" width="11.75" style="54" customWidth="1"/>
    <col min="6" max="6" width="12.875" style="54" customWidth="1"/>
    <col min="7" max="7" width="23.25" style="54" customWidth="1"/>
    <col min="8" max="8" width="17.625" style="54" customWidth="1"/>
    <col min="9" max="9" width="7.75" style="54" customWidth="1"/>
    <col min="10" max="10" width="6" style="54" customWidth="1"/>
    <col min="11" max="12" width="11.75" style="54" customWidth="1"/>
    <col min="13" max="13" width="11.75" style="64" customWidth="1"/>
    <col min="14" max="14" width="9.625" style="54" customWidth="1"/>
    <col min="15" max="15" width="11.75" style="85" customWidth="1"/>
    <col min="16" max="16" width="13.5" style="85" customWidth="1"/>
    <col min="17" max="17" width="16.5" style="63" customWidth="1"/>
    <col min="18" max="20" width="11.75" style="54" customWidth="1"/>
    <col min="21" max="1024" width="11.375" style="54" customWidth="1"/>
  </cols>
  <sheetData>
    <row r="1" spans="1:23" s="5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14</v>
      </c>
      <c r="N1" s="3" t="s">
        <v>15</v>
      </c>
      <c r="O1" s="4" t="s">
        <v>16</v>
      </c>
      <c r="P1" s="4" t="s">
        <v>17</v>
      </c>
      <c r="Q1" s="2" t="s">
        <v>13</v>
      </c>
      <c r="R1" s="1" t="s">
        <v>583</v>
      </c>
      <c r="S1" s="1" t="s">
        <v>584</v>
      </c>
      <c r="T1" s="1" t="s">
        <v>18</v>
      </c>
      <c r="U1" s="1"/>
      <c r="V1" s="1"/>
      <c r="W1" s="1"/>
    </row>
    <row r="2" spans="1:23" ht="14.25">
      <c r="L2" s="62"/>
      <c r="M2" s="64">
        <v>750</v>
      </c>
    </row>
    <row r="3" spans="1:23" ht="14.25">
      <c r="A3" s="69" t="s">
        <v>585</v>
      </c>
      <c r="C3" s="86" t="s">
        <v>531</v>
      </c>
      <c r="I3" s="69">
        <v>5</v>
      </c>
      <c r="L3" s="70">
        <f>(SUM(L4:L8))</f>
        <v>13.72</v>
      </c>
      <c r="M3" s="64">
        <v>3750</v>
      </c>
      <c r="N3" s="87" t="s">
        <v>586</v>
      </c>
      <c r="O3" s="85">
        <v>41673</v>
      </c>
      <c r="P3" s="85">
        <v>41698</v>
      </c>
      <c r="Q3" s="63">
        <v>4</v>
      </c>
    </row>
    <row r="4" spans="1:23" ht="14.25">
      <c r="A4" s="6" t="s">
        <v>66</v>
      </c>
      <c r="B4" s="7"/>
      <c r="C4" s="7" t="s">
        <v>587</v>
      </c>
      <c r="D4" s="7" t="s">
        <v>588</v>
      </c>
      <c r="E4" s="24"/>
      <c r="F4" s="24"/>
      <c r="G4" s="7" t="s">
        <v>589</v>
      </c>
      <c r="H4" s="7" t="s">
        <v>590</v>
      </c>
      <c r="I4" s="7">
        <v>1</v>
      </c>
      <c r="J4" s="7" t="s">
        <v>22</v>
      </c>
      <c r="K4" s="8">
        <v>7.78</v>
      </c>
      <c r="L4" s="8">
        <f>SUM(K4*I4)</f>
        <v>7.78</v>
      </c>
      <c r="M4" s="60"/>
      <c r="N4" s="88" t="s">
        <v>591</v>
      </c>
      <c r="O4" s="89">
        <v>41647</v>
      </c>
    </row>
    <row r="5" spans="1:23" ht="14.25">
      <c r="A5" s="7" t="s">
        <v>66</v>
      </c>
      <c r="B5" s="7"/>
      <c r="C5" s="7" t="s">
        <v>592</v>
      </c>
      <c r="D5" s="7" t="s">
        <v>593</v>
      </c>
      <c r="E5" s="7" t="s">
        <v>594</v>
      </c>
      <c r="F5" s="7" t="s">
        <v>595</v>
      </c>
      <c r="G5" s="7" t="s">
        <v>97</v>
      </c>
      <c r="H5" s="7" t="s">
        <v>596</v>
      </c>
      <c r="I5" s="7">
        <v>4</v>
      </c>
      <c r="J5" s="7" t="s">
        <v>22</v>
      </c>
      <c r="K5" s="8">
        <v>0.11</v>
      </c>
      <c r="L5" s="90"/>
      <c r="M5" s="60"/>
      <c r="N5" s="91" t="s">
        <v>586</v>
      </c>
      <c r="O5" s="89">
        <v>41673</v>
      </c>
    </row>
    <row r="6" spans="1:23" ht="14.25">
      <c r="A6" s="6" t="s">
        <v>66</v>
      </c>
      <c r="B6" s="6"/>
      <c r="C6" s="6" t="s">
        <v>597</v>
      </c>
      <c r="D6" s="7" t="s">
        <v>598</v>
      </c>
      <c r="E6" s="7" t="s">
        <v>594</v>
      </c>
      <c r="F6" s="7">
        <v>701070003</v>
      </c>
      <c r="G6" s="7" t="s">
        <v>97</v>
      </c>
      <c r="H6" s="7" t="s">
        <v>599</v>
      </c>
      <c r="I6" s="7">
        <v>1</v>
      </c>
      <c r="J6" s="7" t="s">
        <v>22</v>
      </c>
      <c r="K6" s="8">
        <v>0.26200000000000001</v>
      </c>
      <c r="L6" s="8"/>
      <c r="M6" s="60"/>
      <c r="N6" s="91" t="s">
        <v>586</v>
      </c>
      <c r="O6" s="89">
        <v>41673</v>
      </c>
    </row>
    <row r="7" spans="1:23" ht="14.25">
      <c r="A7" s="6" t="s">
        <v>66</v>
      </c>
      <c r="B7" s="6"/>
      <c r="C7" s="6"/>
      <c r="D7" s="6" t="s">
        <v>600</v>
      </c>
      <c r="E7" s="6"/>
      <c r="F7" s="6"/>
      <c r="G7" s="6" t="s">
        <v>194</v>
      </c>
      <c r="H7" s="6" t="s">
        <v>601</v>
      </c>
      <c r="I7" s="6">
        <v>50</v>
      </c>
      <c r="J7" s="6" t="s">
        <v>121</v>
      </c>
      <c r="K7" s="92">
        <f>(16.88/1219.2)</f>
        <v>1.3845144356955379E-2</v>
      </c>
      <c r="L7" s="8"/>
      <c r="M7" s="60"/>
      <c r="N7" s="91" t="s">
        <v>586</v>
      </c>
      <c r="O7" s="89">
        <v>41673</v>
      </c>
    </row>
    <row r="8" spans="1:23" ht="14.25">
      <c r="A8" s="54" t="s">
        <v>602</v>
      </c>
      <c r="G8" s="54" t="s">
        <v>533</v>
      </c>
      <c r="I8" s="54">
        <v>1</v>
      </c>
      <c r="J8" s="54" t="s">
        <v>22</v>
      </c>
      <c r="K8" s="54">
        <v>0.01</v>
      </c>
      <c r="L8" s="62">
        <v>5.94</v>
      </c>
    </row>
    <row r="9" spans="1:23" ht="14.25"/>
    <row r="10" spans="1:23" ht="14.25">
      <c r="A10" s="69" t="s">
        <v>521</v>
      </c>
      <c r="C10" s="86" t="s">
        <v>520</v>
      </c>
      <c r="I10" s="69">
        <v>1</v>
      </c>
      <c r="L10" s="70">
        <f>SUM(L12:L23)</f>
        <v>42.221999999999994</v>
      </c>
    </row>
    <row r="11" spans="1:23" ht="14.25">
      <c r="A11" s="7" t="s">
        <v>519</v>
      </c>
      <c r="B11" s="7"/>
      <c r="C11" s="7" t="s">
        <v>603</v>
      </c>
      <c r="D11" s="7" t="s">
        <v>604</v>
      </c>
      <c r="E11" s="7"/>
      <c r="F11" s="7" t="s">
        <v>603</v>
      </c>
      <c r="G11" s="7" t="s">
        <v>605</v>
      </c>
      <c r="H11" s="7"/>
      <c r="I11" s="7">
        <v>1</v>
      </c>
      <c r="J11" s="7" t="s">
        <v>22</v>
      </c>
      <c r="K11" s="8">
        <v>15.99</v>
      </c>
      <c r="L11" s="8">
        <f t="shared" ref="L11:L23" si="0">SUM(K11*I11)</f>
        <v>15.99</v>
      </c>
      <c r="M11" s="60">
        <v>510</v>
      </c>
      <c r="N11" s="93" t="s">
        <v>606</v>
      </c>
      <c r="O11" s="89">
        <v>41669</v>
      </c>
      <c r="P11" s="66" t="s">
        <v>71</v>
      </c>
      <c r="Q11" s="63">
        <v>8</v>
      </c>
    </row>
    <row r="12" spans="1:23" ht="14.25">
      <c r="A12" s="7" t="s">
        <v>519</v>
      </c>
      <c r="B12" s="7"/>
      <c r="C12" s="7" t="s">
        <v>607</v>
      </c>
      <c r="D12" s="35" t="s">
        <v>608</v>
      </c>
      <c r="E12" s="7"/>
      <c r="F12" s="7" t="s">
        <v>609</v>
      </c>
      <c r="G12" s="7" t="s">
        <v>610</v>
      </c>
      <c r="H12" s="94">
        <v>906501</v>
      </c>
      <c r="I12" s="7">
        <v>1</v>
      </c>
      <c r="J12" s="7" t="s">
        <v>22</v>
      </c>
      <c r="K12" s="8">
        <v>8.27</v>
      </c>
      <c r="L12" s="8">
        <f t="shared" si="0"/>
        <v>8.27</v>
      </c>
      <c r="M12" s="60">
        <v>180</v>
      </c>
      <c r="N12" s="95" t="s">
        <v>611</v>
      </c>
      <c r="O12" s="96">
        <v>41679</v>
      </c>
      <c r="P12" s="85" t="s">
        <v>71</v>
      </c>
      <c r="R12" s="5"/>
      <c r="T12" s="54" t="s">
        <v>612</v>
      </c>
    </row>
    <row r="13" spans="1:23" ht="14.25">
      <c r="A13" s="7" t="s">
        <v>519</v>
      </c>
      <c r="B13" s="7"/>
      <c r="C13" s="7" t="s">
        <v>613</v>
      </c>
      <c r="D13" s="35" t="s">
        <v>614</v>
      </c>
      <c r="E13" s="7"/>
      <c r="F13" s="7" t="s">
        <v>615</v>
      </c>
      <c r="G13" s="7" t="s">
        <v>616</v>
      </c>
      <c r="H13" s="94" t="s">
        <v>617</v>
      </c>
      <c r="I13" s="7">
        <v>1</v>
      </c>
      <c r="J13" s="7" t="s">
        <v>22</v>
      </c>
      <c r="K13" s="8">
        <v>1.05</v>
      </c>
      <c r="L13" s="8">
        <f t="shared" si="0"/>
        <v>1.05</v>
      </c>
      <c r="M13" s="60">
        <v>320</v>
      </c>
      <c r="N13" s="95" t="s">
        <v>618</v>
      </c>
      <c r="O13" s="96">
        <v>41679</v>
      </c>
      <c r="P13" s="85" t="s">
        <v>71</v>
      </c>
      <c r="R13" s="5"/>
    </row>
    <row r="14" spans="1:23" ht="14.25">
      <c r="A14" s="7" t="s">
        <v>519</v>
      </c>
      <c r="B14" s="7"/>
      <c r="C14" s="7" t="s">
        <v>619</v>
      </c>
      <c r="D14" s="35" t="s">
        <v>620</v>
      </c>
      <c r="E14" s="7"/>
      <c r="F14" s="7" t="s">
        <v>619</v>
      </c>
      <c r="G14" s="7" t="s">
        <v>119</v>
      </c>
      <c r="H14" s="94" t="s">
        <v>621</v>
      </c>
      <c r="I14" s="7">
        <v>1</v>
      </c>
      <c r="J14" s="7" t="s">
        <v>22</v>
      </c>
      <c r="K14" s="8">
        <v>2.62</v>
      </c>
      <c r="L14" s="8">
        <f t="shared" si="0"/>
        <v>2.62</v>
      </c>
      <c r="M14" s="60">
        <v>320</v>
      </c>
      <c r="N14" s="97" t="s">
        <v>124</v>
      </c>
      <c r="O14" s="96">
        <v>41679</v>
      </c>
      <c r="P14" s="85" t="s">
        <v>71</v>
      </c>
      <c r="Q14" s="63">
        <v>1</v>
      </c>
      <c r="R14" s="5"/>
    </row>
    <row r="15" spans="1:23" ht="14.25">
      <c r="A15" s="7" t="s">
        <v>519</v>
      </c>
      <c r="B15" s="7"/>
      <c r="C15" s="7" t="s">
        <v>622</v>
      </c>
      <c r="D15" s="35" t="s">
        <v>623</v>
      </c>
      <c r="E15" s="7"/>
      <c r="F15" s="7" t="s">
        <v>622</v>
      </c>
      <c r="G15" s="7" t="s">
        <v>624</v>
      </c>
      <c r="H15" s="94">
        <v>35340592</v>
      </c>
      <c r="I15" s="7">
        <v>1</v>
      </c>
      <c r="J15" s="7" t="s">
        <v>22</v>
      </c>
      <c r="K15" s="8">
        <v>2.0299999999999998</v>
      </c>
      <c r="L15" s="8">
        <f t="shared" si="0"/>
        <v>2.0299999999999998</v>
      </c>
      <c r="M15" s="60">
        <v>320</v>
      </c>
      <c r="N15" s="95" t="s">
        <v>625</v>
      </c>
      <c r="O15" s="96">
        <v>41679</v>
      </c>
      <c r="P15" s="85" t="s">
        <v>71</v>
      </c>
      <c r="R15" s="5"/>
      <c r="U15" s="54" t="s">
        <v>626</v>
      </c>
    </row>
    <row r="16" spans="1:23" ht="14.25">
      <c r="A16" s="7" t="s">
        <v>519</v>
      </c>
      <c r="B16" s="7"/>
      <c r="C16" s="7" t="s">
        <v>627</v>
      </c>
      <c r="D16" s="35" t="s">
        <v>628</v>
      </c>
      <c r="E16" s="7"/>
      <c r="F16" s="7" t="s">
        <v>629</v>
      </c>
      <c r="G16" s="7" t="s">
        <v>630</v>
      </c>
      <c r="H16" s="7" t="s">
        <v>631</v>
      </c>
      <c r="I16" s="7">
        <v>1</v>
      </c>
      <c r="J16" s="7" t="s">
        <v>22</v>
      </c>
      <c r="K16" s="8">
        <v>2.14</v>
      </c>
      <c r="L16" s="8">
        <f t="shared" si="0"/>
        <v>2.14</v>
      </c>
      <c r="M16" s="60">
        <v>350</v>
      </c>
      <c r="N16" s="95" t="s">
        <v>632</v>
      </c>
      <c r="O16" s="96">
        <v>41679</v>
      </c>
      <c r="P16" s="85" t="s">
        <v>71</v>
      </c>
      <c r="R16" s="5"/>
      <c r="S16" s="54" t="s">
        <v>633</v>
      </c>
    </row>
    <row r="17" spans="1:20" ht="14.25">
      <c r="A17" s="7" t="s">
        <v>519</v>
      </c>
      <c r="B17" s="7"/>
      <c r="C17" s="7" t="s">
        <v>634</v>
      </c>
      <c r="D17" s="35" t="s">
        <v>635</v>
      </c>
      <c r="E17" s="7"/>
      <c r="F17" s="7" t="s">
        <v>636</v>
      </c>
      <c r="G17" s="7" t="s">
        <v>637</v>
      </c>
      <c r="H17" s="7" t="s">
        <v>638</v>
      </c>
      <c r="I17" s="7">
        <v>1</v>
      </c>
      <c r="J17" s="7" t="s">
        <v>22</v>
      </c>
      <c r="K17" s="8">
        <v>2.25</v>
      </c>
      <c r="L17" s="8">
        <f t="shared" si="0"/>
        <v>2.25</v>
      </c>
      <c r="M17" s="60">
        <v>320</v>
      </c>
      <c r="N17" s="95" t="s">
        <v>639</v>
      </c>
      <c r="O17" s="96">
        <v>41679</v>
      </c>
      <c r="P17" s="85" t="s">
        <v>71</v>
      </c>
      <c r="R17" s="5"/>
      <c r="S17" s="54" t="s">
        <v>640</v>
      </c>
    </row>
    <row r="18" spans="1:20" ht="14.25">
      <c r="A18" s="7" t="s">
        <v>519</v>
      </c>
      <c r="B18" s="6"/>
      <c r="C18" s="6" t="s">
        <v>641</v>
      </c>
      <c r="D18" s="35" t="s">
        <v>642</v>
      </c>
      <c r="E18" s="7"/>
      <c r="F18" s="7" t="s">
        <v>643</v>
      </c>
      <c r="G18" s="7" t="s">
        <v>644</v>
      </c>
      <c r="H18" s="7" t="s">
        <v>645</v>
      </c>
      <c r="I18" s="7">
        <v>1</v>
      </c>
      <c r="J18" s="7" t="s">
        <v>22</v>
      </c>
      <c r="K18" s="8">
        <v>5.49</v>
      </c>
      <c r="L18" s="8">
        <f t="shared" si="0"/>
        <v>5.49</v>
      </c>
      <c r="M18" s="60">
        <v>360</v>
      </c>
      <c r="N18" s="95" t="s">
        <v>646</v>
      </c>
      <c r="O18" s="96">
        <v>41679</v>
      </c>
      <c r="P18" s="85" t="s">
        <v>71</v>
      </c>
      <c r="R18" s="5"/>
      <c r="S18" s="54" t="s">
        <v>647</v>
      </c>
    </row>
    <row r="19" spans="1:20" ht="14.25">
      <c r="A19" s="7" t="s">
        <v>519</v>
      </c>
      <c r="B19" s="7"/>
      <c r="C19" s="7" t="s">
        <v>648</v>
      </c>
      <c r="D19" s="35" t="s">
        <v>649</v>
      </c>
      <c r="E19" s="7"/>
      <c r="F19" s="7" t="s">
        <v>650</v>
      </c>
      <c r="G19" s="7" t="s">
        <v>651</v>
      </c>
      <c r="H19" s="7" t="s">
        <v>652</v>
      </c>
      <c r="I19" s="7">
        <v>1</v>
      </c>
      <c r="J19" s="7" t="s">
        <v>22</v>
      </c>
      <c r="K19" s="8">
        <v>9.1</v>
      </c>
      <c r="L19" s="8">
        <f t="shared" si="0"/>
        <v>9.1</v>
      </c>
      <c r="M19" s="60">
        <v>510</v>
      </c>
      <c r="N19" s="95" t="s">
        <v>653</v>
      </c>
      <c r="O19" s="96">
        <v>41682</v>
      </c>
      <c r="P19" s="85" t="s">
        <v>71</v>
      </c>
      <c r="R19" s="5"/>
      <c r="S19" s="54" t="s">
        <v>654</v>
      </c>
    </row>
    <row r="20" spans="1:20" ht="14.25">
      <c r="A20" s="7" t="s">
        <v>519</v>
      </c>
      <c r="B20" s="7"/>
      <c r="C20" s="7" t="s">
        <v>655</v>
      </c>
      <c r="D20" s="35" t="s">
        <v>656</v>
      </c>
      <c r="E20" s="7"/>
      <c r="F20" s="7" t="s">
        <v>655</v>
      </c>
      <c r="G20" s="7" t="s">
        <v>657</v>
      </c>
      <c r="H20" s="7" t="s">
        <v>658</v>
      </c>
      <c r="I20" s="7">
        <v>1</v>
      </c>
      <c r="J20" s="7" t="s">
        <v>22</v>
      </c>
      <c r="K20" s="8">
        <v>0.57999999999999996</v>
      </c>
      <c r="L20" s="8">
        <f t="shared" si="0"/>
        <v>0.57999999999999996</v>
      </c>
      <c r="M20" s="60">
        <v>320</v>
      </c>
      <c r="N20" s="95" t="s">
        <v>659</v>
      </c>
      <c r="O20" s="96">
        <v>41679</v>
      </c>
      <c r="P20" s="85" t="s">
        <v>71</v>
      </c>
      <c r="Q20" s="63">
        <v>1</v>
      </c>
      <c r="R20" s="5"/>
    </row>
    <row r="21" spans="1:20" ht="14.25">
      <c r="A21" s="7" t="s">
        <v>519</v>
      </c>
      <c r="B21" s="7"/>
      <c r="C21" s="7" t="s">
        <v>660</v>
      </c>
      <c r="D21" s="35" t="s">
        <v>661</v>
      </c>
      <c r="E21" s="7"/>
      <c r="F21" s="7" t="s">
        <v>660</v>
      </c>
      <c r="G21" s="6" t="s">
        <v>194</v>
      </c>
      <c r="H21" s="6" t="s">
        <v>662</v>
      </c>
      <c r="I21" s="7">
        <v>1</v>
      </c>
      <c r="J21" s="7" t="s">
        <v>22</v>
      </c>
      <c r="K21" s="8">
        <v>7.66</v>
      </c>
      <c r="L21" s="8">
        <f t="shared" si="0"/>
        <v>7.66</v>
      </c>
      <c r="M21" s="60">
        <v>520</v>
      </c>
      <c r="N21" s="97" t="s">
        <v>124</v>
      </c>
      <c r="O21" s="96">
        <v>41679</v>
      </c>
      <c r="P21" s="85" t="s">
        <v>71</v>
      </c>
      <c r="Q21" s="63">
        <v>1</v>
      </c>
      <c r="R21" s="5"/>
      <c r="S21" s="54" t="s">
        <v>663</v>
      </c>
      <c r="T21" s="54" t="s">
        <v>664</v>
      </c>
    </row>
    <row r="22" spans="1:20" ht="14.25">
      <c r="A22" s="7" t="s">
        <v>519</v>
      </c>
      <c r="B22" s="7"/>
      <c r="C22" s="7" t="s">
        <v>665</v>
      </c>
      <c r="D22" s="35" t="s">
        <v>666</v>
      </c>
      <c r="E22" s="7"/>
      <c r="F22" s="7" t="s">
        <v>667</v>
      </c>
      <c r="G22" s="7" t="s">
        <v>657</v>
      </c>
      <c r="H22" s="7" t="s">
        <v>668</v>
      </c>
      <c r="I22" s="7">
        <v>1</v>
      </c>
      <c r="J22" s="7" t="s">
        <v>22</v>
      </c>
      <c r="K22" s="90">
        <f>16/500</f>
        <v>3.2000000000000001E-2</v>
      </c>
      <c r="L22" s="90">
        <f t="shared" si="0"/>
        <v>3.2000000000000001E-2</v>
      </c>
      <c r="M22" s="60">
        <v>500</v>
      </c>
      <c r="N22" s="95" t="s">
        <v>659</v>
      </c>
      <c r="O22" s="96">
        <v>41679</v>
      </c>
      <c r="P22" s="85" t="s">
        <v>71</v>
      </c>
      <c r="Q22" s="63">
        <v>1</v>
      </c>
      <c r="R22" s="5"/>
    </row>
    <row r="23" spans="1:20" ht="14.25">
      <c r="A23" s="54" t="s">
        <v>669</v>
      </c>
      <c r="G23" s="54" t="s">
        <v>21</v>
      </c>
      <c r="I23" s="54">
        <v>1</v>
      </c>
      <c r="J23" s="54" t="s">
        <v>22</v>
      </c>
      <c r="K23" s="78">
        <v>1</v>
      </c>
      <c r="L23" s="84">
        <f t="shared" si="0"/>
        <v>1</v>
      </c>
    </row>
    <row r="24" spans="1:20" ht="14.25"/>
    <row r="25" spans="1:20" ht="14.25">
      <c r="A25" s="69" t="s">
        <v>535</v>
      </c>
      <c r="C25" s="86" t="s">
        <v>534</v>
      </c>
      <c r="I25" s="69">
        <v>1</v>
      </c>
      <c r="L25" s="70">
        <f>SUM(L26:L36)</f>
        <v>7.921370603674541</v>
      </c>
      <c r="Q25" s="80">
        <v>4</v>
      </c>
    </row>
    <row r="26" spans="1:20" ht="14.25">
      <c r="A26" s="7" t="s">
        <v>66</v>
      </c>
      <c r="B26" s="7"/>
      <c r="C26" s="24" t="s">
        <v>670</v>
      </c>
      <c r="D26" s="7" t="s">
        <v>671</v>
      </c>
      <c r="E26" s="7"/>
      <c r="F26" s="7"/>
      <c r="G26" s="7" t="s">
        <v>97</v>
      </c>
      <c r="H26" s="7" t="s">
        <v>672</v>
      </c>
      <c r="I26" s="7">
        <v>900</v>
      </c>
      <c r="J26" s="7" t="s">
        <v>121</v>
      </c>
      <c r="K26" s="90">
        <f>211.61/304800</f>
        <v>6.9425853018372711E-4</v>
      </c>
      <c r="L26" s="90">
        <f t="shared" ref="L26:L31" si="1">I26*K26</f>
        <v>0.6248326771653544</v>
      </c>
      <c r="M26" s="10"/>
      <c r="N26" s="97" t="s">
        <v>99</v>
      </c>
      <c r="O26" s="96">
        <v>41683</v>
      </c>
      <c r="P26" s="98"/>
      <c r="Q26" s="80"/>
    </row>
    <row r="27" spans="1:20" ht="14.25">
      <c r="A27" s="7" t="s">
        <v>66</v>
      </c>
      <c r="B27" s="7"/>
      <c r="C27" s="24" t="s">
        <v>673</v>
      </c>
      <c r="D27" s="7" t="s">
        <v>674</v>
      </c>
      <c r="E27" s="7"/>
      <c r="F27" s="7"/>
      <c r="G27" s="7" t="s">
        <v>97</v>
      </c>
      <c r="H27" s="7" t="s">
        <v>675</v>
      </c>
      <c r="I27" s="7">
        <v>900</v>
      </c>
      <c r="J27" s="7" t="s">
        <v>121</v>
      </c>
      <c r="K27" s="90">
        <f>95.21/304800</f>
        <v>3.1236876640419948E-4</v>
      </c>
      <c r="L27" s="90">
        <f t="shared" si="1"/>
        <v>0.28113188976377951</v>
      </c>
      <c r="M27" s="10"/>
      <c r="N27" s="97" t="s">
        <v>99</v>
      </c>
      <c r="O27" s="96">
        <v>41683</v>
      </c>
      <c r="P27" s="98"/>
      <c r="Q27" s="80"/>
    </row>
    <row r="28" spans="1:20" ht="14.25">
      <c r="A28" s="7" t="s">
        <v>66</v>
      </c>
      <c r="B28" s="7"/>
      <c r="C28" s="24" t="s">
        <v>676</v>
      </c>
      <c r="D28" s="7" t="s">
        <v>677</v>
      </c>
      <c r="E28" s="7"/>
      <c r="F28" s="7"/>
      <c r="G28" s="7" t="s">
        <v>678</v>
      </c>
      <c r="H28" s="7" t="s">
        <v>679</v>
      </c>
      <c r="I28" s="7">
        <v>2</v>
      </c>
      <c r="J28" s="7" t="s">
        <v>22</v>
      </c>
      <c r="K28" s="90">
        <v>0.184</v>
      </c>
      <c r="L28" s="90">
        <f t="shared" si="1"/>
        <v>0.36799999999999999</v>
      </c>
      <c r="M28" s="10">
        <v>1500</v>
      </c>
      <c r="N28" s="97" t="s">
        <v>680</v>
      </c>
      <c r="O28" s="96">
        <v>41682</v>
      </c>
      <c r="P28" s="98"/>
      <c r="Q28" s="80"/>
    </row>
    <row r="29" spans="1:20" ht="14.25">
      <c r="A29" s="7" t="s">
        <v>66</v>
      </c>
      <c r="B29" s="7"/>
      <c r="C29" s="24" t="s">
        <v>681</v>
      </c>
      <c r="D29" s="7" t="s">
        <v>682</v>
      </c>
      <c r="E29" s="7"/>
      <c r="F29" s="7"/>
      <c r="G29" s="7" t="s">
        <v>678</v>
      </c>
      <c r="H29" s="7" t="s">
        <v>683</v>
      </c>
      <c r="I29" s="7">
        <v>2</v>
      </c>
      <c r="J29" s="7" t="s">
        <v>22</v>
      </c>
      <c r="K29" s="90">
        <v>0.121</v>
      </c>
      <c r="L29" s="90">
        <f t="shared" si="1"/>
        <v>0.24199999999999999</v>
      </c>
      <c r="M29" s="10">
        <v>1500</v>
      </c>
      <c r="N29" s="97" t="s">
        <v>680</v>
      </c>
      <c r="O29" s="96">
        <v>41682</v>
      </c>
      <c r="P29" s="98"/>
    </row>
    <row r="30" spans="1:20" ht="14.25">
      <c r="A30" s="7" t="s">
        <v>66</v>
      </c>
      <c r="B30" s="7"/>
      <c r="C30" s="7" t="s">
        <v>684</v>
      </c>
      <c r="D30" s="7" t="s">
        <v>685</v>
      </c>
      <c r="E30" s="7" t="s">
        <v>686</v>
      </c>
      <c r="F30" s="7" t="s">
        <v>687</v>
      </c>
      <c r="G30" s="7" t="s">
        <v>97</v>
      </c>
      <c r="H30" s="7" t="s">
        <v>688</v>
      </c>
      <c r="I30" s="7">
        <v>4</v>
      </c>
      <c r="J30" s="7" t="s">
        <v>22</v>
      </c>
      <c r="K30" s="8">
        <v>4.9950000000000001E-2</v>
      </c>
      <c r="L30" s="90">
        <f t="shared" si="1"/>
        <v>0.19980000000000001</v>
      </c>
      <c r="M30" s="60">
        <f>I30*$M$2</f>
        <v>3000</v>
      </c>
      <c r="N30" s="97" t="s">
        <v>689</v>
      </c>
      <c r="O30" s="99">
        <v>41689</v>
      </c>
    </row>
    <row r="31" spans="1:20" ht="14.25">
      <c r="A31" s="7" t="s">
        <v>66</v>
      </c>
      <c r="B31" s="7"/>
      <c r="C31" s="7" t="s">
        <v>690</v>
      </c>
      <c r="D31" s="7" t="s">
        <v>691</v>
      </c>
      <c r="E31" s="7"/>
      <c r="F31" s="7"/>
      <c r="G31" s="7" t="s">
        <v>97</v>
      </c>
      <c r="H31" s="7" t="s">
        <v>692</v>
      </c>
      <c r="I31" s="7">
        <v>2</v>
      </c>
      <c r="J31" s="7" t="s">
        <v>22</v>
      </c>
      <c r="K31" s="8">
        <v>0.12795000000000001</v>
      </c>
      <c r="L31" s="90">
        <f t="shared" si="1"/>
        <v>0.25590000000000002</v>
      </c>
      <c r="M31" s="60"/>
      <c r="N31" s="97" t="s">
        <v>99</v>
      </c>
      <c r="O31" s="96">
        <v>41683</v>
      </c>
    </row>
    <row r="32" spans="1:20" ht="14.25">
      <c r="A32" s="7" t="s">
        <v>66</v>
      </c>
      <c r="B32" s="7"/>
      <c r="C32" s="7" t="s">
        <v>280</v>
      </c>
      <c r="D32" s="7" t="s">
        <v>693</v>
      </c>
      <c r="E32" s="7" t="s">
        <v>282</v>
      </c>
      <c r="F32" s="7" t="s">
        <v>283</v>
      </c>
      <c r="G32" s="7" t="s">
        <v>119</v>
      </c>
      <c r="H32" s="7" t="s">
        <v>284</v>
      </c>
      <c r="I32" s="7">
        <v>410</v>
      </c>
      <c r="J32" s="7" t="s">
        <v>121</v>
      </c>
      <c r="K32" s="8">
        <f>29.12/30480</f>
        <v>9.5538057742782152E-4</v>
      </c>
      <c r="L32" s="8">
        <f>SUM(K32*I32)</f>
        <v>0.39170603674540683</v>
      </c>
      <c r="M32" s="60"/>
      <c r="N32" s="97" t="s">
        <v>124</v>
      </c>
      <c r="O32" s="96">
        <v>41679</v>
      </c>
    </row>
    <row r="33" spans="1:15" ht="14.25">
      <c r="A33" s="7" t="s">
        <v>66</v>
      </c>
      <c r="B33" s="6"/>
      <c r="C33" s="6" t="s">
        <v>694</v>
      </c>
      <c r="D33" s="25" t="s">
        <v>695</v>
      </c>
      <c r="E33" s="6"/>
      <c r="F33" s="6"/>
      <c r="G33" s="6" t="s">
        <v>97</v>
      </c>
      <c r="H33" s="25" t="s">
        <v>696</v>
      </c>
      <c r="I33" s="6">
        <v>1</v>
      </c>
      <c r="J33" s="6" t="s">
        <v>22</v>
      </c>
      <c r="K33" s="26">
        <v>2.0609999999999999</v>
      </c>
      <c r="L33" s="8">
        <f>SUM(K33*I33)</f>
        <v>2.0609999999999999</v>
      </c>
      <c r="M33" s="60"/>
      <c r="N33" s="97" t="s">
        <v>99</v>
      </c>
      <c r="O33" s="96">
        <v>41683</v>
      </c>
    </row>
    <row r="34" spans="1:15" ht="14.25">
      <c r="A34" s="7" t="s">
        <v>66</v>
      </c>
      <c r="B34" s="6"/>
      <c r="C34" s="6" t="s">
        <v>697</v>
      </c>
      <c r="D34" s="25" t="s">
        <v>698</v>
      </c>
      <c r="E34" s="6"/>
      <c r="F34" s="6"/>
      <c r="G34" s="6" t="s">
        <v>97</v>
      </c>
      <c r="H34" s="100" t="s">
        <v>699</v>
      </c>
      <c r="I34" s="6">
        <v>2</v>
      </c>
      <c r="J34" s="6" t="s">
        <v>22</v>
      </c>
      <c r="K34" s="26">
        <f>830/4000</f>
        <v>0.20749999999999999</v>
      </c>
      <c r="L34" s="8">
        <f>SUM(K34*I34)</f>
        <v>0.41499999999999998</v>
      </c>
      <c r="M34" s="60"/>
      <c r="N34" s="97" t="s">
        <v>99</v>
      </c>
      <c r="O34" s="96">
        <v>41683</v>
      </c>
    </row>
    <row r="35" spans="1:15" ht="14.25">
      <c r="A35" s="7" t="s">
        <v>66</v>
      </c>
      <c r="B35" s="6"/>
      <c r="C35" s="6" t="s">
        <v>700</v>
      </c>
      <c r="D35" s="25" t="s">
        <v>701</v>
      </c>
      <c r="E35" s="6"/>
      <c r="F35" s="6"/>
      <c r="G35" s="6" t="s">
        <v>97</v>
      </c>
      <c r="H35" s="100" t="s">
        <v>702</v>
      </c>
      <c r="I35" s="6">
        <v>2</v>
      </c>
      <c r="J35" s="6" t="s">
        <v>22</v>
      </c>
      <c r="K35" s="26">
        <f>890/4000</f>
        <v>0.2225</v>
      </c>
      <c r="L35" s="8">
        <f>SUM(K35*I35)</f>
        <v>0.44500000000000001</v>
      </c>
      <c r="M35" s="60"/>
      <c r="N35" s="97" t="s">
        <v>99</v>
      </c>
      <c r="O35" s="96">
        <v>41683</v>
      </c>
    </row>
    <row r="36" spans="1:15" ht="14.25">
      <c r="A36" s="7" t="s">
        <v>66</v>
      </c>
      <c r="B36" s="6"/>
      <c r="C36" s="6" t="s">
        <v>703</v>
      </c>
      <c r="D36" s="25" t="s">
        <v>704</v>
      </c>
      <c r="E36" s="6"/>
      <c r="F36" s="6"/>
      <c r="G36" s="6"/>
      <c r="H36" s="25" t="s">
        <v>705</v>
      </c>
      <c r="I36" s="6">
        <v>1</v>
      </c>
      <c r="J36" s="6" t="s">
        <v>22</v>
      </c>
      <c r="K36" s="26">
        <v>2.637</v>
      </c>
      <c r="L36" s="8">
        <f>SUM(K36*I36)</f>
        <v>2.637</v>
      </c>
      <c r="M36" s="60"/>
      <c r="N36" s="97" t="s">
        <v>99</v>
      </c>
      <c r="O36" s="96">
        <v>41683</v>
      </c>
    </row>
    <row r="37" spans="1:15" ht="14.25">
      <c r="A37" s="5"/>
      <c r="D37" s="101"/>
      <c r="H37" s="101"/>
      <c r="K37" s="102"/>
      <c r="L37" s="62"/>
      <c r="N37" s="6"/>
      <c r="O37" s="89"/>
    </row>
    <row r="38" spans="1:15" ht="14.25">
      <c r="A38" s="69" t="s">
        <v>539</v>
      </c>
      <c r="C38" s="86" t="s">
        <v>538</v>
      </c>
      <c r="I38" s="69">
        <v>1</v>
      </c>
      <c r="L38" s="70">
        <f>SUM(L39:L49)</f>
        <v>11.858473175853019</v>
      </c>
    </row>
    <row r="39" spans="1:15" ht="14.25">
      <c r="A39" s="7" t="s">
        <v>66</v>
      </c>
      <c r="B39" s="7"/>
      <c r="C39" s="24" t="s">
        <v>706</v>
      </c>
      <c r="D39" s="7" t="s">
        <v>707</v>
      </c>
      <c r="E39" s="7"/>
      <c r="F39" s="7"/>
      <c r="G39" s="7" t="s">
        <v>97</v>
      </c>
      <c r="H39" s="7" t="s">
        <v>708</v>
      </c>
      <c r="I39" s="7">
        <v>3000</v>
      </c>
      <c r="J39" s="7" t="s">
        <v>121</v>
      </c>
      <c r="K39" s="90">
        <f>77.896/304800</f>
        <v>2.5556430446194227E-4</v>
      </c>
      <c r="L39" s="90">
        <f t="shared" ref="L39:L48" si="2">I39*K39</f>
        <v>0.76669291338582679</v>
      </c>
      <c r="M39" s="60"/>
      <c r="N39" s="97" t="s">
        <v>99</v>
      </c>
      <c r="O39" s="96">
        <v>41683</v>
      </c>
    </row>
    <row r="40" spans="1:15" ht="14.25">
      <c r="A40" s="7" t="s">
        <v>66</v>
      </c>
      <c r="B40" s="7"/>
      <c r="C40" s="24" t="s">
        <v>709</v>
      </c>
      <c r="D40" s="7" t="s">
        <v>710</v>
      </c>
      <c r="E40" s="7"/>
      <c r="F40" s="7"/>
      <c r="G40" s="7" t="s">
        <v>97</v>
      </c>
      <c r="H40" s="7" t="s">
        <v>711</v>
      </c>
      <c r="I40" s="7">
        <v>2000</v>
      </c>
      <c r="J40" s="7" t="s">
        <v>121</v>
      </c>
      <c r="K40" s="90">
        <f>77.896/304800</f>
        <v>2.5556430446194227E-4</v>
      </c>
      <c r="L40" s="90">
        <f t="shared" si="2"/>
        <v>0.51112860892388456</v>
      </c>
      <c r="M40" s="60"/>
      <c r="N40" s="97" t="s">
        <v>99</v>
      </c>
      <c r="O40" s="96">
        <v>41683</v>
      </c>
    </row>
    <row r="41" spans="1:15" ht="14.25">
      <c r="A41" s="7" t="s">
        <v>66</v>
      </c>
      <c r="B41" s="6"/>
      <c r="C41" s="6" t="s">
        <v>712</v>
      </c>
      <c r="D41" s="25" t="s">
        <v>713</v>
      </c>
      <c r="E41" s="6"/>
      <c r="F41" s="6"/>
      <c r="G41" s="6" t="s">
        <v>97</v>
      </c>
      <c r="H41" s="25" t="s">
        <v>714</v>
      </c>
      <c r="I41" s="6">
        <v>1000</v>
      </c>
      <c r="J41" s="6" t="s">
        <v>121</v>
      </c>
      <c r="K41" s="90">
        <f>77.896/304800</f>
        <v>2.5556430446194227E-4</v>
      </c>
      <c r="L41" s="90">
        <f t="shared" si="2"/>
        <v>0.25556430446194228</v>
      </c>
      <c r="M41" s="60"/>
      <c r="N41" s="97" t="s">
        <v>99</v>
      </c>
      <c r="O41" s="96">
        <v>41683</v>
      </c>
    </row>
    <row r="42" spans="1:15" ht="14.25">
      <c r="A42" s="7" t="s">
        <v>66</v>
      </c>
      <c r="B42" s="6"/>
      <c r="C42" s="6" t="s">
        <v>715</v>
      </c>
      <c r="D42" s="25" t="s">
        <v>716</v>
      </c>
      <c r="E42" s="6"/>
      <c r="F42" s="6"/>
      <c r="G42" s="6" t="s">
        <v>97</v>
      </c>
      <c r="H42" s="25" t="s">
        <v>717</v>
      </c>
      <c r="I42" s="6">
        <v>1000</v>
      </c>
      <c r="J42" s="6" t="s">
        <v>121</v>
      </c>
      <c r="K42" s="90">
        <f>310.223/304800</f>
        <v>1.0177919947506563E-3</v>
      </c>
      <c r="L42" s="90">
        <f t="shared" si="2"/>
        <v>1.0177919947506562</v>
      </c>
      <c r="M42" s="60"/>
      <c r="N42" s="97" t="s">
        <v>99</v>
      </c>
      <c r="O42" s="96">
        <v>41683</v>
      </c>
    </row>
    <row r="43" spans="1:15" ht="14.25">
      <c r="A43" s="7" t="s">
        <v>66</v>
      </c>
      <c r="B43" s="6"/>
      <c r="C43" s="6" t="s">
        <v>718</v>
      </c>
      <c r="D43" s="103" t="s">
        <v>719</v>
      </c>
      <c r="E43" s="6"/>
      <c r="F43" s="6"/>
      <c r="G43" s="6" t="s">
        <v>97</v>
      </c>
      <c r="H43" s="25" t="s">
        <v>720</v>
      </c>
      <c r="I43" s="6">
        <v>1</v>
      </c>
      <c r="J43" s="6" t="s">
        <v>22</v>
      </c>
      <c r="K43" s="104">
        <v>2.5139999999999998</v>
      </c>
      <c r="L43" s="90">
        <f t="shared" si="2"/>
        <v>2.5139999999999998</v>
      </c>
      <c r="M43" s="60"/>
      <c r="N43" s="97" t="s">
        <v>99</v>
      </c>
      <c r="O43" s="96">
        <v>41683</v>
      </c>
    </row>
    <row r="44" spans="1:15" ht="14.25">
      <c r="A44" s="7" t="s">
        <v>66</v>
      </c>
      <c r="B44" s="6"/>
      <c r="C44" s="6" t="s">
        <v>700</v>
      </c>
      <c r="D44" s="103" t="s">
        <v>701</v>
      </c>
      <c r="E44" s="6"/>
      <c r="F44" s="6"/>
      <c r="G44" s="6" t="s">
        <v>97</v>
      </c>
      <c r="H44" s="100" t="s">
        <v>702</v>
      </c>
      <c r="I44" s="6">
        <v>11</v>
      </c>
      <c r="J44" s="6" t="s">
        <v>22</v>
      </c>
      <c r="K44" s="104">
        <f>890/4000</f>
        <v>0.2225</v>
      </c>
      <c r="L44" s="90">
        <f t="shared" si="2"/>
        <v>2.4475000000000002</v>
      </c>
      <c r="M44" s="60"/>
      <c r="N44" s="97" t="s">
        <v>99</v>
      </c>
      <c r="O44" s="96">
        <v>41683</v>
      </c>
    </row>
    <row r="45" spans="1:15" ht="14.25">
      <c r="A45" s="7" t="s">
        <v>66</v>
      </c>
      <c r="B45" s="6"/>
      <c r="C45" s="6" t="s">
        <v>721</v>
      </c>
      <c r="D45" s="103" t="s">
        <v>722</v>
      </c>
      <c r="E45" s="6"/>
      <c r="F45" s="6"/>
      <c r="G45" s="6" t="s">
        <v>97</v>
      </c>
      <c r="H45" s="25" t="s">
        <v>723</v>
      </c>
      <c r="I45" s="6">
        <v>1</v>
      </c>
      <c r="J45" s="6" t="s">
        <v>22</v>
      </c>
      <c r="K45" s="104">
        <v>2.5529999999999999</v>
      </c>
      <c r="L45" s="90">
        <f t="shared" si="2"/>
        <v>2.5529999999999999</v>
      </c>
      <c r="M45" s="60"/>
      <c r="N45" s="97" t="s">
        <v>99</v>
      </c>
      <c r="O45" s="96">
        <v>41683</v>
      </c>
    </row>
    <row r="46" spans="1:15" ht="14.25">
      <c r="A46" s="7" t="s">
        <v>66</v>
      </c>
      <c r="B46" s="6"/>
      <c r="C46" s="6" t="s">
        <v>684</v>
      </c>
      <c r="D46" s="7" t="s">
        <v>685</v>
      </c>
      <c r="E46" s="7" t="s">
        <v>686</v>
      </c>
      <c r="F46" s="7" t="s">
        <v>687</v>
      </c>
      <c r="G46" s="7" t="s">
        <v>97</v>
      </c>
      <c r="H46" s="7" t="s">
        <v>688</v>
      </c>
      <c r="I46" s="7">
        <v>10</v>
      </c>
      <c r="J46" s="7" t="s">
        <v>22</v>
      </c>
      <c r="K46" s="8">
        <v>4.9950000000000001E-2</v>
      </c>
      <c r="L46" s="90">
        <f t="shared" si="2"/>
        <v>0.4995</v>
      </c>
      <c r="M46" s="60">
        <f>I46*$M$2</f>
        <v>7500</v>
      </c>
      <c r="N46" s="97" t="s">
        <v>689</v>
      </c>
      <c r="O46" s="99">
        <v>41689</v>
      </c>
    </row>
    <row r="47" spans="1:15" ht="14.25">
      <c r="A47" s="7" t="s">
        <v>66</v>
      </c>
      <c r="B47" s="6"/>
      <c r="C47" s="6" t="s">
        <v>690</v>
      </c>
      <c r="D47" s="7" t="s">
        <v>691</v>
      </c>
      <c r="E47" s="7"/>
      <c r="F47" s="7"/>
      <c r="G47" s="7" t="s">
        <v>97</v>
      </c>
      <c r="H47" s="7" t="s">
        <v>692</v>
      </c>
      <c r="I47" s="7">
        <v>1</v>
      </c>
      <c r="J47" s="7" t="s">
        <v>22</v>
      </c>
      <c r="K47" s="8">
        <v>0.12795000000000001</v>
      </c>
      <c r="L47" s="90">
        <f t="shared" si="2"/>
        <v>0.12795000000000001</v>
      </c>
      <c r="M47" s="60"/>
      <c r="N47" s="97" t="s">
        <v>99</v>
      </c>
      <c r="O47" s="96">
        <v>41683</v>
      </c>
    </row>
    <row r="48" spans="1:15" ht="14.25">
      <c r="A48" s="7" t="s">
        <v>66</v>
      </c>
      <c r="B48" s="6"/>
      <c r="C48" s="6" t="s">
        <v>724</v>
      </c>
      <c r="D48" s="7" t="s">
        <v>725</v>
      </c>
      <c r="E48" s="7" t="s">
        <v>594</v>
      </c>
      <c r="F48" s="7">
        <v>50579404</v>
      </c>
      <c r="G48" s="7" t="s">
        <v>97</v>
      </c>
      <c r="H48" s="7" t="s">
        <v>726</v>
      </c>
      <c r="I48" s="7">
        <v>2</v>
      </c>
      <c r="J48" s="7" t="s">
        <v>22</v>
      </c>
      <c r="K48" s="8">
        <v>0.12409000000000001</v>
      </c>
      <c r="L48" s="90">
        <f t="shared" si="2"/>
        <v>0.24818000000000001</v>
      </c>
      <c r="M48" s="60"/>
      <c r="N48" s="97" t="s">
        <v>99</v>
      </c>
      <c r="O48" s="96">
        <v>41683</v>
      </c>
    </row>
    <row r="49" spans="1:15" ht="14.25">
      <c r="A49" s="7" t="s">
        <v>66</v>
      </c>
      <c r="B49" s="7"/>
      <c r="C49" s="7" t="s">
        <v>280</v>
      </c>
      <c r="D49" s="7" t="s">
        <v>693</v>
      </c>
      <c r="E49" s="7" t="s">
        <v>282</v>
      </c>
      <c r="F49" s="7" t="s">
        <v>283</v>
      </c>
      <c r="G49" s="7" t="s">
        <v>119</v>
      </c>
      <c r="H49" s="7" t="s">
        <v>284</v>
      </c>
      <c r="I49" s="7">
        <v>960</v>
      </c>
      <c r="J49" s="7" t="s">
        <v>121</v>
      </c>
      <c r="K49" s="8">
        <f>29.12/30480</f>
        <v>9.5538057742782152E-4</v>
      </c>
      <c r="L49" s="8">
        <f>SUM(K49*I49)</f>
        <v>0.91716535433070867</v>
      </c>
      <c r="M49" s="60"/>
      <c r="N49" s="97" t="s">
        <v>124</v>
      </c>
      <c r="O49" s="96">
        <v>41679</v>
      </c>
    </row>
    <row r="50" spans="1:15" ht="14.25">
      <c r="A50" s="5"/>
      <c r="D50" s="105"/>
      <c r="H50" s="105"/>
      <c r="K50" s="106"/>
      <c r="L50" s="62"/>
    </row>
    <row r="51" spans="1:15" ht="14.25">
      <c r="A51" s="69" t="s">
        <v>542</v>
      </c>
      <c r="C51" s="86" t="s">
        <v>541</v>
      </c>
      <c r="I51" s="69">
        <v>1</v>
      </c>
      <c r="L51" s="70">
        <f>SUM(L52:L62)</f>
        <v>8.8089204133858274</v>
      </c>
    </row>
    <row r="52" spans="1:15" ht="14.25">
      <c r="A52" s="7" t="s">
        <v>66</v>
      </c>
      <c r="B52" s="6"/>
      <c r="C52" s="6" t="s">
        <v>712</v>
      </c>
      <c r="D52" s="25" t="s">
        <v>713</v>
      </c>
      <c r="E52" s="6"/>
      <c r="F52" s="6"/>
      <c r="G52" s="6" t="s">
        <v>97</v>
      </c>
      <c r="H52" s="25" t="s">
        <v>714</v>
      </c>
      <c r="I52" s="6">
        <v>660</v>
      </c>
      <c r="J52" s="6" t="s">
        <v>121</v>
      </c>
      <c r="K52" s="90">
        <f>77.896/304800</f>
        <v>2.5556430446194227E-4</v>
      </c>
      <c r="L52" s="90">
        <f t="shared" ref="L52:L58" si="3">I52*K52</f>
        <v>0.1686724409448819</v>
      </c>
      <c r="M52" s="60"/>
      <c r="N52" s="97" t="s">
        <v>99</v>
      </c>
      <c r="O52" s="96">
        <v>41683</v>
      </c>
    </row>
    <row r="53" spans="1:15" ht="14.25">
      <c r="A53" s="7" t="s">
        <v>66</v>
      </c>
      <c r="B53" s="7"/>
      <c r="C53" s="24" t="s">
        <v>727</v>
      </c>
      <c r="D53" s="7" t="s">
        <v>728</v>
      </c>
      <c r="E53" s="7"/>
      <c r="F53" s="7"/>
      <c r="G53" s="7" t="s">
        <v>97</v>
      </c>
      <c r="H53" s="7" t="s">
        <v>729</v>
      </c>
      <c r="I53" s="7">
        <v>330</v>
      </c>
      <c r="J53" s="7" t="s">
        <v>121</v>
      </c>
      <c r="K53" s="90">
        <f>77.896/304800</f>
        <v>2.5556430446194227E-4</v>
      </c>
      <c r="L53" s="90">
        <f t="shared" si="3"/>
        <v>8.4336220472440951E-2</v>
      </c>
      <c r="M53" s="60"/>
      <c r="N53" s="97" t="s">
        <v>99</v>
      </c>
      <c r="O53" s="96">
        <v>41683</v>
      </c>
    </row>
    <row r="54" spans="1:15" ht="14.25">
      <c r="A54" s="7" t="s">
        <v>66</v>
      </c>
      <c r="B54" s="7"/>
      <c r="C54" s="24" t="s">
        <v>730</v>
      </c>
      <c r="D54" s="7" t="s">
        <v>731</v>
      </c>
      <c r="E54" s="7"/>
      <c r="F54" s="7"/>
      <c r="G54" s="7" t="s">
        <v>97</v>
      </c>
      <c r="H54" s="7" t="s">
        <v>732</v>
      </c>
      <c r="I54" s="7">
        <v>330</v>
      </c>
      <c r="J54" s="7" t="s">
        <v>121</v>
      </c>
      <c r="K54" s="90">
        <f>77.896/304800</f>
        <v>2.5556430446194227E-4</v>
      </c>
      <c r="L54" s="90">
        <f t="shared" si="3"/>
        <v>8.4336220472440951E-2</v>
      </c>
      <c r="M54" s="60"/>
      <c r="N54" s="97" t="s">
        <v>733</v>
      </c>
      <c r="O54" s="96">
        <v>41696</v>
      </c>
    </row>
    <row r="55" spans="1:15" ht="14.25">
      <c r="A55" s="7" t="s">
        <v>66</v>
      </c>
      <c r="B55" s="6"/>
      <c r="C55" s="6" t="s">
        <v>715</v>
      </c>
      <c r="D55" s="25" t="s">
        <v>716</v>
      </c>
      <c r="E55" s="6"/>
      <c r="F55" s="6"/>
      <c r="G55" s="6" t="s">
        <v>97</v>
      </c>
      <c r="H55" s="25" t="s">
        <v>717</v>
      </c>
      <c r="I55" s="6">
        <v>330</v>
      </c>
      <c r="J55" s="6" t="s">
        <v>121</v>
      </c>
      <c r="K55" s="90">
        <f>310.223/304800</f>
        <v>1.0177919947506563E-3</v>
      </c>
      <c r="L55" s="90">
        <f t="shared" si="3"/>
        <v>0.33587135826771658</v>
      </c>
      <c r="M55" s="60"/>
      <c r="N55" s="97" t="s">
        <v>99</v>
      </c>
      <c r="O55" s="96">
        <v>41683</v>
      </c>
    </row>
    <row r="56" spans="1:15" ht="14.25">
      <c r="A56" s="7" t="s">
        <v>66</v>
      </c>
      <c r="B56" s="6"/>
      <c r="C56" s="6" t="s">
        <v>718</v>
      </c>
      <c r="D56" s="103" t="s">
        <v>719</v>
      </c>
      <c r="E56" s="6"/>
      <c r="F56" s="6"/>
      <c r="G56" s="6" t="s">
        <v>97</v>
      </c>
      <c r="H56" s="25" t="s">
        <v>720</v>
      </c>
      <c r="I56" s="6">
        <v>1</v>
      </c>
      <c r="J56" s="6" t="s">
        <v>22</v>
      </c>
      <c r="K56" s="104">
        <v>2.5139999999999998</v>
      </c>
      <c r="L56" s="90">
        <f t="shared" si="3"/>
        <v>2.5139999999999998</v>
      </c>
      <c r="M56" s="60"/>
      <c r="N56" s="97" t="s">
        <v>99</v>
      </c>
      <c r="O56" s="96">
        <v>41683</v>
      </c>
    </row>
    <row r="57" spans="1:15" ht="14.25">
      <c r="A57" s="7" t="s">
        <v>66</v>
      </c>
      <c r="B57" s="6"/>
      <c r="C57" s="6" t="s">
        <v>700</v>
      </c>
      <c r="D57" s="103" t="s">
        <v>701</v>
      </c>
      <c r="E57" s="6"/>
      <c r="F57" s="6"/>
      <c r="G57" s="6" t="s">
        <v>97</v>
      </c>
      <c r="H57" s="100" t="s">
        <v>702</v>
      </c>
      <c r="I57" s="6">
        <v>9</v>
      </c>
      <c r="J57" s="6" t="s">
        <v>22</v>
      </c>
      <c r="K57" s="104">
        <f>890/4000</f>
        <v>0.2225</v>
      </c>
      <c r="L57" s="90">
        <f t="shared" si="3"/>
        <v>2.0024999999999999</v>
      </c>
      <c r="M57" s="60"/>
      <c r="N57" s="97" t="s">
        <v>99</v>
      </c>
      <c r="O57" s="96">
        <v>41683</v>
      </c>
    </row>
    <row r="58" spans="1:15" ht="14.25">
      <c r="A58" s="7" t="s">
        <v>66</v>
      </c>
      <c r="B58" s="6"/>
      <c r="C58" s="6" t="s">
        <v>721</v>
      </c>
      <c r="D58" s="103" t="s">
        <v>722</v>
      </c>
      <c r="E58" s="6"/>
      <c r="F58" s="6"/>
      <c r="G58" s="6" t="s">
        <v>97</v>
      </c>
      <c r="H58" s="25" t="s">
        <v>723</v>
      </c>
      <c r="I58" s="6">
        <v>1</v>
      </c>
      <c r="J58" s="6" t="s">
        <v>22</v>
      </c>
      <c r="K58" s="104">
        <v>2.5529999999999999</v>
      </c>
      <c r="L58" s="90">
        <f t="shared" si="3"/>
        <v>2.5529999999999999</v>
      </c>
      <c r="M58" s="60"/>
      <c r="N58" s="97" t="s">
        <v>99</v>
      </c>
      <c r="O58" s="96">
        <v>41683</v>
      </c>
    </row>
    <row r="59" spans="1:15" ht="14.25">
      <c r="A59" s="7" t="s">
        <v>66</v>
      </c>
      <c r="B59" s="7"/>
      <c r="C59" s="7" t="s">
        <v>280</v>
      </c>
      <c r="D59" s="7" t="s">
        <v>693</v>
      </c>
      <c r="E59" s="7" t="s">
        <v>282</v>
      </c>
      <c r="F59" s="7" t="s">
        <v>283</v>
      </c>
      <c r="G59" s="7" t="s">
        <v>119</v>
      </c>
      <c r="H59" s="7" t="s">
        <v>284</v>
      </c>
      <c r="I59" s="7">
        <v>300</v>
      </c>
      <c r="J59" s="7" t="s">
        <v>121</v>
      </c>
      <c r="K59" s="8">
        <f>29.12/30480</f>
        <v>9.5538057742782152E-4</v>
      </c>
      <c r="L59" s="8">
        <f>SUM(K59*I59)</f>
        <v>0.28661417322834648</v>
      </c>
      <c r="M59" s="60"/>
      <c r="N59" s="97" t="s">
        <v>124</v>
      </c>
      <c r="O59" s="96">
        <v>41679</v>
      </c>
    </row>
    <row r="60" spans="1:15" ht="14.25">
      <c r="A60" s="7" t="s">
        <v>66</v>
      </c>
      <c r="B60" s="6"/>
      <c r="C60" s="6" t="s">
        <v>684</v>
      </c>
      <c r="D60" s="7" t="s">
        <v>685</v>
      </c>
      <c r="E60" s="7" t="s">
        <v>686</v>
      </c>
      <c r="F60" s="7" t="s">
        <v>687</v>
      </c>
      <c r="G60" s="7" t="s">
        <v>97</v>
      </c>
      <c r="H60" s="7" t="s">
        <v>688</v>
      </c>
      <c r="I60" s="7">
        <v>8</v>
      </c>
      <c r="J60" s="7" t="s">
        <v>22</v>
      </c>
      <c r="K60" s="8">
        <v>4.9950000000000001E-2</v>
      </c>
      <c r="L60" s="90">
        <f>I60*K60</f>
        <v>0.39960000000000001</v>
      </c>
      <c r="M60" s="60">
        <f>I60*$M$2</f>
        <v>6000</v>
      </c>
      <c r="N60" s="97" t="s">
        <v>689</v>
      </c>
      <c r="O60" s="99">
        <v>41689</v>
      </c>
    </row>
    <row r="61" spans="1:15" ht="14.25">
      <c r="A61" s="7" t="s">
        <v>66</v>
      </c>
      <c r="B61" s="6"/>
      <c r="C61" s="6" t="s">
        <v>690</v>
      </c>
      <c r="D61" s="7" t="s">
        <v>691</v>
      </c>
      <c r="E61" s="7"/>
      <c r="F61" s="7"/>
      <c r="G61" s="7" t="s">
        <v>97</v>
      </c>
      <c r="H61" s="7" t="s">
        <v>692</v>
      </c>
      <c r="I61" s="7">
        <v>2</v>
      </c>
      <c r="J61" s="7" t="s">
        <v>22</v>
      </c>
      <c r="K61" s="8">
        <v>0.12795000000000001</v>
      </c>
      <c r="L61" s="90">
        <f>I61*K61</f>
        <v>0.25590000000000002</v>
      </c>
      <c r="M61" s="60"/>
      <c r="N61" s="97" t="s">
        <v>99</v>
      </c>
      <c r="O61" s="96">
        <v>41683</v>
      </c>
    </row>
    <row r="62" spans="1:15" ht="14.25">
      <c r="A62" s="7" t="s">
        <v>66</v>
      </c>
      <c r="B62" s="6"/>
      <c r="C62" s="6" t="s">
        <v>724</v>
      </c>
      <c r="D62" s="7" t="s">
        <v>725</v>
      </c>
      <c r="E62" s="7" t="s">
        <v>594</v>
      </c>
      <c r="F62" s="7">
        <v>50579404</v>
      </c>
      <c r="G62" s="7" t="s">
        <v>97</v>
      </c>
      <c r="H62" s="7" t="s">
        <v>726</v>
      </c>
      <c r="I62" s="7">
        <v>1</v>
      </c>
      <c r="J62" s="7" t="s">
        <v>22</v>
      </c>
      <c r="K62" s="8">
        <v>0.12409000000000001</v>
      </c>
      <c r="L62" s="90">
        <f>I62*K62</f>
        <v>0.12409000000000001</v>
      </c>
      <c r="M62" s="60"/>
      <c r="N62" s="97" t="s">
        <v>99</v>
      </c>
      <c r="O62" s="96">
        <v>41683</v>
      </c>
    </row>
    <row r="63" spans="1:15" ht="14.25">
      <c r="A63" s="5"/>
      <c r="D63" s="105"/>
      <c r="H63" s="105"/>
      <c r="K63" s="106"/>
      <c r="L63" s="62"/>
    </row>
    <row r="64" spans="1:15" ht="14.25">
      <c r="A64" s="69" t="s">
        <v>544</v>
      </c>
      <c r="C64" s="86" t="s">
        <v>543</v>
      </c>
      <c r="I64" s="69">
        <v>1</v>
      </c>
      <c r="L64" s="70">
        <f>SUM(L65:L79)</f>
        <v>15.148143359580052</v>
      </c>
    </row>
    <row r="65" spans="1:15" ht="14.25">
      <c r="A65" s="7" t="s">
        <v>66</v>
      </c>
      <c r="B65" s="6"/>
      <c r="C65" s="6" t="s">
        <v>712</v>
      </c>
      <c r="D65" s="25" t="s">
        <v>713</v>
      </c>
      <c r="E65" s="6"/>
      <c r="F65" s="6"/>
      <c r="G65" s="6" t="s">
        <v>97</v>
      </c>
      <c r="H65" s="25" t="s">
        <v>714</v>
      </c>
      <c r="I65" s="6">
        <v>190</v>
      </c>
      <c r="J65" s="6" t="s">
        <v>121</v>
      </c>
      <c r="K65" s="90">
        <f>77.896/304800</f>
        <v>2.5556430446194227E-4</v>
      </c>
      <c r="L65" s="90">
        <f t="shared" ref="L65:L71" si="4">I65*K65</f>
        <v>4.8557217847769028E-2</v>
      </c>
      <c r="M65" s="60"/>
      <c r="N65" s="97" t="s">
        <v>99</v>
      </c>
      <c r="O65" s="96">
        <v>41683</v>
      </c>
    </row>
    <row r="66" spans="1:15" ht="14.25">
      <c r="A66" s="7" t="s">
        <v>66</v>
      </c>
      <c r="B66" s="7"/>
      <c r="C66" s="24" t="s">
        <v>727</v>
      </c>
      <c r="D66" s="7" t="s">
        <v>728</v>
      </c>
      <c r="E66" s="7"/>
      <c r="F66" s="7"/>
      <c r="G66" s="7" t="s">
        <v>97</v>
      </c>
      <c r="H66" s="24" t="s">
        <v>729</v>
      </c>
      <c r="I66" s="7">
        <v>190</v>
      </c>
      <c r="J66" s="7" t="s">
        <v>121</v>
      </c>
      <c r="K66" s="90">
        <f>77.896/304800</f>
        <v>2.5556430446194227E-4</v>
      </c>
      <c r="L66" s="90">
        <f t="shared" si="4"/>
        <v>4.8557217847769028E-2</v>
      </c>
      <c r="M66" s="60"/>
      <c r="N66" s="97" t="s">
        <v>99</v>
      </c>
      <c r="O66" s="96">
        <v>41683</v>
      </c>
    </row>
    <row r="67" spans="1:15" ht="14.25">
      <c r="A67" s="7" t="s">
        <v>66</v>
      </c>
      <c r="B67" s="6"/>
      <c r="C67" s="6" t="s">
        <v>715</v>
      </c>
      <c r="D67" s="25" t="s">
        <v>716</v>
      </c>
      <c r="E67" s="6"/>
      <c r="F67" s="6"/>
      <c r="G67" s="6" t="s">
        <v>97</v>
      </c>
      <c r="H67" s="25" t="s">
        <v>717</v>
      </c>
      <c r="I67" s="6">
        <v>1120</v>
      </c>
      <c r="J67" s="6" t="s">
        <v>121</v>
      </c>
      <c r="K67" s="90">
        <f>310.223/304800</f>
        <v>1.0177919947506563E-3</v>
      </c>
      <c r="L67" s="90">
        <f t="shared" si="4"/>
        <v>1.139927034120735</v>
      </c>
      <c r="M67" s="60"/>
      <c r="N67" s="97" t="s">
        <v>99</v>
      </c>
      <c r="O67" s="96">
        <v>41683</v>
      </c>
    </row>
    <row r="68" spans="1:15" ht="14.25">
      <c r="A68" s="7" t="s">
        <v>66</v>
      </c>
      <c r="B68" s="6"/>
      <c r="C68" s="6" t="s">
        <v>718</v>
      </c>
      <c r="D68" s="103" t="s">
        <v>719</v>
      </c>
      <c r="E68" s="6"/>
      <c r="F68" s="6"/>
      <c r="G68" s="6" t="s">
        <v>97</v>
      </c>
      <c r="H68" s="25" t="s">
        <v>720</v>
      </c>
      <c r="I68" s="6">
        <v>1</v>
      </c>
      <c r="J68" s="6" t="s">
        <v>22</v>
      </c>
      <c r="K68" s="104">
        <v>2.5139999999999998</v>
      </c>
      <c r="L68" s="90">
        <f t="shared" si="4"/>
        <v>2.5139999999999998</v>
      </c>
      <c r="M68" s="60"/>
      <c r="N68" s="97" t="s">
        <v>99</v>
      </c>
      <c r="O68" s="96">
        <v>41683</v>
      </c>
    </row>
    <row r="69" spans="1:15" ht="14.25">
      <c r="A69" s="7" t="s">
        <v>66</v>
      </c>
      <c r="B69" s="6"/>
      <c r="C69" s="6" t="s">
        <v>700</v>
      </c>
      <c r="D69" s="103" t="s">
        <v>701</v>
      </c>
      <c r="E69" s="6"/>
      <c r="F69" s="6"/>
      <c r="G69" s="6" t="s">
        <v>97</v>
      </c>
      <c r="H69" s="100" t="s">
        <v>702</v>
      </c>
      <c r="I69" s="6">
        <v>13</v>
      </c>
      <c r="J69" s="6" t="s">
        <v>22</v>
      </c>
      <c r="K69" s="104">
        <f>890/4000</f>
        <v>0.2225</v>
      </c>
      <c r="L69" s="90">
        <f t="shared" si="4"/>
        <v>2.8925000000000001</v>
      </c>
      <c r="M69" s="60"/>
      <c r="N69" s="97" t="s">
        <v>99</v>
      </c>
      <c r="O69" s="96">
        <v>41683</v>
      </c>
    </row>
    <row r="70" spans="1:15" ht="14.25">
      <c r="A70" s="7" t="s">
        <v>66</v>
      </c>
      <c r="B70" s="6"/>
      <c r="C70" s="6" t="s">
        <v>697</v>
      </c>
      <c r="D70" s="103" t="s">
        <v>698</v>
      </c>
      <c r="E70" s="6"/>
      <c r="F70" s="6"/>
      <c r="G70" s="6" t="s">
        <v>97</v>
      </c>
      <c r="H70" s="100" t="s">
        <v>699</v>
      </c>
      <c r="I70" s="6">
        <v>1</v>
      </c>
      <c r="J70" s="6" t="s">
        <v>22</v>
      </c>
      <c r="K70" s="104">
        <f>830/4000</f>
        <v>0.20749999999999999</v>
      </c>
      <c r="L70" s="90">
        <f t="shared" si="4"/>
        <v>0.20749999999999999</v>
      </c>
      <c r="M70" s="60"/>
      <c r="N70" s="97" t="s">
        <v>99</v>
      </c>
      <c r="O70" s="96">
        <v>41683</v>
      </c>
    </row>
    <row r="71" spans="1:15" ht="14.25">
      <c r="A71" s="7" t="s">
        <v>66</v>
      </c>
      <c r="B71" s="6"/>
      <c r="C71" s="6" t="s">
        <v>734</v>
      </c>
      <c r="D71" s="103" t="s">
        <v>735</v>
      </c>
      <c r="E71" s="6"/>
      <c r="F71" s="6"/>
      <c r="G71" s="6" t="s">
        <v>97</v>
      </c>
      <c r="H71" s="25" t="s">
        <v>736</v>
      </c>
      <c r="I71" s="6">
        <v>1</v>
      </c>
      <c r="J71" s="6" t="s">
        <v>22</v>
      </c>
      <c r="K71" s="104">
        <v>6.0119999999999996</v>
      </c>
      <c r="L71" s="90">
        <f t="shared" si="4"/>
        <v>6.0119999999999996</v>
      </c>
      <c r="M71" s="60"/>
      <c r="N71" s="97" t="s">
        <v>99</v>
      </c>
      <c r="O71" s="96">
        <v>41683</v>
      </c>
    </row>
    <row r="72" spans="1:15" ht="14.25">
      <c r="A72" s="7" t="s">
        <v>66</v>
      </c>
      <c r="B72" s="7"/>
      <c r="C72" s="7" t="s">
        <v>280</v>
      </c>
      <c r="D72" s="7" t="s">
        <v>693</v>
      </c>
      <c r="E72" s="7" t="s">
        <v>282</v>
      </c>
      <c r="F72" s="7" t="s">
        <v>283</v>
      </c>
      <c r="G72" s="7" t="s">
        <v>119</v>
      </c>
      <c r="H72" s="7" t="s">
        <v>284</v>
      </c>
      <c r="I72" s="7">
        <v>420</v>
      </c>
      <c r="J72" s="7" t="s">
        <v>121</v>
      </c>
      <c r="K72" s="8">
        <f>29.12/30480</f>
        <v>9.5538057742782152E-4</v>
      </c>
      <c r="L72" s="8">
        <f>SUM(K72*I72)</f>
        <v>0.40125984251968505</v>
      </c>
      <c r="M72" s="60"/>
      <c r="N72" s="97" t="s">
        <v>124</v>
      </c>
      <c r="O72" s="96">
        <v>41679</v>
      </c>
    </row>
    <row r="73" spans="1:15" ht="14.25">
      <c r="A73" s="7" t="s">
        <v>66</v>
      </c>
      <c r="B73" s="7"/>
      <c r="C73" s="7" t="s">
        <v>737</v>
      </c>
      <c r="D73" s="7" t="s">
        <v>738</v>
      </c>
      <c r="E73" s="7" t="s">
        <v>282</v>
      </c>
      <c r="F73" s="7"/>
      <c r="G73" s="7" t="s">
        <v>119</v>
      </c>
      <c r="H73" s="7" t="s">
        <v>739</v>
      </c>
      <c r="I73" s="7">
        <v>240</v>
      </c>
      <c r="J73" s="7" t="s">
        <v>121</v>
      </c>
      <c r="K73" s="8">
        <f>37.79/30480</f>
        <v>1.2398293963254592E-3</v>
      </c>
      <c r="L73" s="8">
        <f>SUM(K73*I73)</f>
        <v>0.29755905511811021</v>
      </c>
      <c r="M73" s="60"/>
      <c r="N73" s="97" t="s">
        <v>124</v>
      </c>
      <c r="O73" s="96">
        <v>41679</v>
      </c>
    </row>
    <row r="74" spans="1:15" ht="14.25">
      <c r="A74" s="7" t="s">
        <v>66</v>
      </c>
      <c r="B74" s="6"/>
      <c r="C74" s="6" t="s">
        <v>684</v>
      </c>
      <c r="D74" s="7" t="s">
        <v>685</v>
      </c>
      <c r="E74" s="7" t="s">
        <v>686</v>
      </c>
      <c r="F74" s="7" t="s">
        <v>687</v>
      </c>
      <c r="G74" s="7" t="s">
        <v>97</v>
      </c>
      <c r="H74" s="7" t="s">
        <v>688</v>
      </c>
      <c r="I74" s="7">
        <v>14</v>
      </c>
      <c r="J74" s="7" t="s">
        <v>22</v>
      </c>
      <c r="K74" s="8">
        <v>4.9950000000000001E-2</v>
      </c>
      <c r="L74" s="90">
        <f t="shared" ref="L74:L79" si="5">I74*K74</f>
        <v>0.69930000000000003</v>
      </c>
      <c r="M74" s="60">
        <f>I74*$M$2</f>
        <v>10500</v>
      </c>
      <c r="N74" s="97" t="s">
        <v>689</v>
      </c>
      <c r="O74" s="99">
        <v>41689</v>
      </c>
    </row>
    <row r="75" spans="1:15" ht="14.25">
      <c r="A75" s="7" t="s">
        <v>66</v>
      </c>
      <c r="B75" s="6"/>
      <c r="C75" s="6" t="s">
        <v>690</v>
      </c>
      <c r="D75" s="7" t="s">
        <v>691</v>
      </c>
      <c r="E75" s="7"/>
      <c r="F75" s="7"/>
      <c r="G75" s="7" t="s">
        <v>97</v>
      </c>
      <c r="H75" s="7" t="s">
        <v>692</v>
      </c>
      <c r="I75" s="7">
        <v>1</v>
      </c>
      <c r="J75" s="7" t="s">
        <v>22</v>
      </c>
      <c r="K75" s="8">
        <v>0.12795000000000001</v>
      </c>
      <c r="L75" s="90">
        <f t="shared" si="5"/>
        <v>0.12795000000000001</v>
      </c>
      <c r="M75" s="60"/>
      <c r="N75" s="97" t="s">
        <v>99</v>
      </c>
      <c r="O75" s="96">
        <v>41683</v>
      </c>
    </row>
    <row r="76" spans="1:15" ht="14.25">
      <c r="A76" s="7" t="s">
        <v>66</v>
      </c>
      <c r="B76" s="6"/>
      <c r="C76" s="6" t="s">
        <v>724</v>
      </c>
      <c r="D76" s="7" t="s">
        <v>725</v>
      </c>
      <c r="E76" s="7" t="s">
        <v>594</v>
      </c>
      <c r="F76" s="7">
        <v>50579404</v>
      </c>
      <c r="G76" s="7" t="s">
        <v>97</v>
      </c>
      <c r="H76" s="7" t="s">
        <v>726</v>
      </c>
      <c r="I76" s="7">
        <v>3</v>
      </c>
      <c r="J76" s="7" t="s">
        <v>22</v>
      </c>
      <c r="K76" s="8">
        <v>0.12409000000000001</v>
      </c>
      <c r="L76" s="90">
        <f t="shared" si="5"/>
        <v>0.37226999999999999</v>
      </c>
      <c r="M76" s="60"/>
      <c r="N76" s="97" t="s">
        <v>99</v>
      </c>
      <c r="O76" s="96">
        <v>41683</v>
      </c>
    </row>
    <row r="77" spans="1:15" ht="14.25">
      <c r="A77" s="7" t="s">
        <v>66</v>
      </c>
      <c r="B77" s="6"/>
      <c r="C77" s="107"/>
      <c r="D77" s="7" t="s">
        <v>740</v>
      </c>
      <c r="E77" s="7"/>
      <c r="F77" s="7"/>
      <c r="G77" s="7" t="s">
        <v>194</v>
      </c>
      <c r="H77" s="7" t="s">
        <v>741</v>
      </c>
      <c r="I77" s="7">
        <v>1</v>
      </c>
      <c r="J77" s="7" t="s">
        <v>22</v>
      </c>
      <c r="K77" s="8">
        <f>6.37/100</f>
        <v>6.3700000000000007E-2</v>
      </c>
      <c r="L77" s="90">
        <f t="shared" si="5"/>
        <v>6.3700000000000007E-2</v>
      </c>
      <c r="M77" s="60"/>
      <c r="N77" s="24"/>
      <c r="O77" s="96"/>
    </row>
    <row r="78" spans="1:15" ht="14.25">
      <c r="A78" s="7" t="s">
        <v>66</v>
      </c>
      <c r="B78" s="6"/>
      <c r="C78" s="107"/>
      <c r="D78" s="7" t="s">
        <v>742</v>
      </c>
      <c r="E78" s="7"/>
      <c r="F78" s="7"/>
      <c r="G78" s="7" t="s">
        <v>743</v>
      </c>
      <c r="H78" s="7" t="s">
        <v>744</v>
      </c>
      <c r="I78" s="7">
        <v>240</v>
      </c>
      <c r="J78" s="7" t="s">
        <v>121</v>
      </c>
      <c r="K78" s="8">
        <f>29.98/30480</f>
        <v>9.835958005249344E-4</v>
      </c>
      <c r="L78" s="90">
        <f t="shared" si="5"/>
        <v>0.23606299212598425</v>
      </c>
      <c r="M78" s="60"/>
      <c r="N78" s="24"/>
      <c r="O78" s="96"/>
    </row>
    <row r="79" spans="1:15" ht="14.25">
      <c r="A79" s="7" t="s">
        <v>66</v>
      </c>
      <c r="B79" s="6"/>
      <c r="C79" s="107"/>
      <c r="D79" s="7" t="s">
        <v>745</v>
      </c>
      <c r="E79" s="7"/>
      <c r="F79" s="7"/>
      <c r="G79" s="7" t="s">
        <v>743</v>
      </c>
      <c r="H79" s="7" t="s">
        <v>746</v>
      </c>
      <c r="I79" s="7">
        <v>1</v>
      </c>
      <c r="J79" s="7" t="s">
        <v>22</v>
      </c>
      <c r="K79" s="8">
        <v>8.6999999999999994E-2</v>
      </c>
      <c r="L79" s="90">
        <f t="shared" si="5"/>
        <v>8.6999999999999994E-2</v>
      </c>
      <c r="M79" s="60"/>
      <c r="N79" s="24"/>
      <c r="O79" s="96"/>
    </row>
    <row r="80" spans="1:15" ht="14.25">
      <c r="A80" s="5"/>
      <c r="D80" s="105"/>
      <c r="H80" s="105"/>
      <c r="K80" s="106"/>
      <c r="L80" s="62"/>
    </row>
    <row r="81" spans="1:15" ht="14.25">
      <c r="A81" s="69" t="s">
        <v>547</v>
      </c>
      <c r="C81" s="86" t="s">
        <v>546</v>
      </c>
      <c r="I81" s="69">
        <v>1</v>
      </c>
      <c r="L81" s="70">
        <f>SUM(L82:L92)</f>
        <v>20.157393333333331</v>
      </c>
    </row>
    <row r="82" spans="1:15" ht="14.25">
      <c r="A82" s="7" t="s">
        <v>66</v>
      </c>
      <c r="B82" s="6"/>
      <c r="C82" s="6" t="s">
        <v>747</v>
      </c>
      <c r="D82" s="23" t="s">
        <v>748</v>
      </c>
      <c r="E82" s="6"/>
      <c r="F82" s="6"/>
      <c r="G82" s="6" t="s">
        <v>749</v>
      </c>
      <c r="H82" s="100" t="s">
        <v>750</v>
      </c>
      <c r="I82" s="6">
        <v>670</v>
      </c>
      <c r="J82" s="6" t="s">
        <v>121</v>
      </c>
      <c r="K82" s="90">
        <f>500/30480</f>
        <v>1.6404199475065617E-2</v>
      </c>
      <c r="L82" s="90">
        <f>I82*K82</f>
        <v>10.990813648293964</v>
      </c>
      <c r="M82" s="60" t="s">
        <v>751</v>
      </c>
      <c r="N82" s="93" t="s">
        <v>680</v>
      </c>
      <c r="O82" s="89">
        <v>41682</v>
      </c>
    </row>
    <row r="83" spans="1:15" ht="14.25">
      <c r="A83" s="7" t="s">
        <v>66</v>
      </c>
      <c r="B83" s="6"/>
      <c r="C83" s="6" t="s">
        <v>752</v>
      </c>
      <c r="D83" s="23" t="s">
        <v>753</v>
      </c>
      <c r="E83" s="6"/>
      <c r="F83" s="6"/>
      <c r="G83" s="6" t="s">
        <v>97</v>
      </c>
      <c r="H83" s="25" t="s">
        <v>754</v>
      </c>
      <c r="I83" s="6">
        <v>2</v>
      </c>
      <c r="J83" s="6" t="s">
        <v>22</v>
      </c>
      <c r="K83" s="26">
        <v>0.64063999999999999</v>
      </c>
      <c r="L83" s="90">
        <f>I83*K83</f>
        <v>1.28128</v>
      </c>
      <c r="M83" s="60"/>
      <c r="N83" s="97" t="s">
        <v>99</v>
      </c>
      <c r="O83" s="96">
        <v>41683</v>
      </c>
    </row>
    <row r="84" spans="1:15" ht="14.25">
      <c r="A84" s="7" t="s">
        <v>66</v>
      </c>
      <c r="B84" s="6"/>
      <c r="C84" s="6" t="s">
        <v>755</v>
      </c>
      <c r="D84" s="23" t="s">
        <v>756</v>
      </c>
      <c r="E84" s="6"/>
      <c r="F84" s="6"/>
      <c r="G84" s="6" t="s">
        <v>97</v>
      </c>
      <c r="H84" s="25" t="s">
        <v>757</v>
      </c>
      <c r="I84" s="6">
        <v>1</v>
      </c>
      <c r="J84" s="6" t="s">
        <v>22</v>
      </c>
      <c r="K84" s="104">
        <v>4.0570000000000004</v>
      </c>
      <c r="L84" s="90">
        <f>I84*K84</f>
        <v>4.0570000000000004</v>
      </c>
      <c r="M84" s="60"/>
      <c r="N84" s="97" t="s">
        <v>99</v>
      </c>
      <c r="O84" s="96">
        <v>41683</v>
      </c>
    </row>
    <row r="85" spans="1:15" ht="14.25">
      <c r="A85" s="7" t="s">
        <v>66</v>
      </c>
      <c r="B85" s="6"/>
      <c r="C85" s="6" t="s">
        <v>758</v>
      </c>
      <c r="D85" s="23" t="s">
        <v>759</v>
      </c>
      <c r="E85" s="6"/>
      <c r="F85" s="6"/>
      <c r="G85" s="6" t="s">
        <v>97</v>
      </c>
      <c r="H85" s="100" t="s">
        <v>760</v>
      </c>
      <c r="I85" s="6">
        <v>1</v>
      </c>
      <c r="J85" s="6" t="s">
        <v>22</v>
      </c>
      <c r="K85" s="108">
        <v>1.3125</v>
      </c>
      <c r="L85" s="90">
        <f>I85*K85</f>
        <v>1.3125</v>
      </c>
      <c r="M85" s="60"/>
      <c r="N85" s="97" t="s">
        <v>99</v>
      </c>
      <c r="O85" s="96">
        <v>41683</v>
      </c>
    </row>
    <row r="86" spans="1:15" ht="14.25">
      <c r="A86" s="5"/>
      <c r="D86" s="105"/>
      <c r="H86" s="105"/>
      <c r="K86" s="106"/>
      <c r="L86" s="84"/>
    </row>
    <row r="87" spans="1:15" ht="14.25">
      <c r="A87" s="69" t="s">
        <v>550</v>
      </c>
      <c r="C87" s="109" t="s">
        <v>549</v>
      </c>
      <c r="I87" s="69">
        <v>1</v>
      </c>
      <c r="L87" s="70">
        <f>SUM(L88:L93)</f>
        <v>1.583169842519685</v>
      </c>
    </row>
    <row r="88" spans="1:15" ht="14.25">
      <c r="A88" s="7" t="s">
        <v>66</v>
      </c>
      <c r="B88" s="7"/>
      <c r="C88" s="7" t="s">
        <v>592</v>
      </c>
      <c r="D88" s="7" t="s">
        <v>593</v>
      </c>
      <c r="E88" s="7" t="s">
        <v>594</v>
      </c>
      <c r="F88" s="7" t="s">
        <v>595</v>
      </c>
      <c r="G88" s="7" t="s">
        <v>97</v>
      </c>
      <c r="H88" s="7" t="s">
        <v>596</v>
      </c>
      <c r="I88" s="7">
        <v>2</v>
      </c>
      <c r="J88" s="7" t="s">
        <v>22</v>
      </c>
      <c r="K88" s="8">
        <v>0.11</v>
      </c>
      <c r="L88" s="90">
        <f t="shared" ref="L88:L93" si="6">I88*K88</f>
        <v>0.22</v>
      </c>
      <c r="M88" s="60">
        <f>I88*$M$2</f>
        <v>1500</v>
      </c>
      <c r="N88" s="97" t="s">
        <v>689</v>
      </c>
      <c r="O88" s="99">
        <v>41689</v>
      </c>
    </row>
    <row r="89" spans="1:15" ht="14.25">
      <c r="A89" s="7" t="s">
        <v>66</v>
      </c>
      <c r="B89" s="7"/>
      <c r="C89" s="7" t="s">
        <v>761</v>
      </c>
      <c r="D89" s="7" t="s">
        <v>762</v>
      </c>
      <c r="E89" s="7"/>
      <c r="F89" s="7"/>
      <c r="G89" s="7" t="s">
        <v>97</v>
      </c>
      <c r="H89" s="7" t="s">
        <v>763</v>
      </c>
      <c r="I89" s="7">
        <v>1</v>
      </c>
      <c r="J89" s="7" t="s">
        <v>22</v>
      </c>
      <c r="K89" s="8">
        <v>0.32665</v>
      </c>
      <c r="L89" s="90">
        <f t="shared" si="6"/>
        <v>0.32665</v>
      </c>
      <c r="M89" s="60"/>
      <c r="N89" s="97" t="s">
        <v>99</v>
      </c>
      <c r="O89" s="96">
        <v>41683</v>
      </c>
    </row>
    <row r="90" spans="1:15" ht="14.25">
      <c r="A90" s="7" t="s">
        <v>66</v>
      </c>
      <c r="B90" s="6"/>
      <c r="C90" s="6" t="s">
        <v>712</v>
      </c>
      <c r="D90" s="25" t="s">
        <v>713</v>
      </c>
      <c r="E90" s="6"/>
      <c r="F90" s="6"/>
      <c r="G90" s="6" t="s">
        <v>97</v>
      </c>
      <c r="H90" s="25" t="s">
        <v>714</v>
      </c>
      <c r="I90" s="6">
        <v>120</v>
      </c>
      <c r="J90" s="6" t="s">
        <v>121</v>
      </c>
      <c r="K90" s="90">
        <f>172.7/304800</f>
        <v>5.6660104986876636E-4</v>
      </c>
      <c r="L90" s="90">
        <f t="shared" si="6"/>
        <v>6.7992125984251958E-2</v>
      </c>
      <c r="M90" s="60"/>
      <c r="N90" s="97" t="s">
        <v>99</v>
      </c>
      <c r="O90" s="96">
        <v>41683</v>
      </c>
    </row>
    <row r="91" spans="1:15" ht="14.25">
      <c r="A91" s="7" t="s">
        <v>66</v>
      </c>
      <c r="B91" s="7"/>
      <c r="C91" s="24" t="s">
        <v>727</v>
      </c>
      <c r="D91" s="7" t="s">
        <v>728</v>
      </c>
      <c r="E91" s="7"/>
      <c r="F91" s="7"/>
      <c r="G91" s="7" t="s">
        <v>97</v>
      </c>
      <c r="H91" s="7" t="s">
        <v>729</v>
      </c>
      <c r="I91" s="7">
        <v>120</v>
      </c>
      <c r="J91" s="7" t="s">
        <v>121</v>
      </c>
      <c r="K91" s="90">
        <f>77.896/304800</f>
        <v>2.5556430446194227E-4</v>
      </c>
      <c r="L91" s="90">
        <f t="shared" si="6"/>
        <v>3.0667716535433071E-2</v>
      </c>
      <c r="M91" s="60"/>
      <c r="N91" s="97" t="s">
        <v>99</v>
      </c>
      <c r="O91" s="96">
        <v>41683</v>
      </c>
    </row>
    <row r="92" spans="1:15" ht="14.25">
      <c r="A92" s="7" t="s">
        <v>66</v>
      </c>
      <c r="B92" s="6"/>
      <c r="C92" s="6" t="s">
        <v>764</v>
      </c>
      <c r="D92" s="25" t="s">
        <v>765</v>
      </c>
      <c r="E92" s="6"/>
      <c r="F92" s="6"/>
      <c r="G92" s="6" t="s">
        <v>97</v>
      </c>
      <c r="H92" s="25" t="s">
        <v>766</v>
      </c>
      <c r="I92" s="6">
        <v>2</v>
      </c>
      <c r="J92" s="6" t="s">
        <v>22</v>
      </c>
      <c r="K92" s="26">
        <v>0.14366000000000001</v>
      </c>
      <c r="L92" s="90">
        <f t="shared" si="6"/>
        <v>0.28732000000000002</v>
      </c>
      <c r="M92" s="60"/>
      <c r="N92" s="97" t="s">
        <v>99</v>
      </c>
      <c r="O92" s="96">
        <v>41683</v>
      </c>
    </row>
    <row r="93" spans="1:15" ht="14.25">
      <c r="A93" s="7" t="s">
        <v>66</v>
      </c>
      <c r="B93" s="6"/>
      <c r="C93" s="6" t="s">
        <v>767</v>
      </c>
      <c r="D93" s="25" t="s">
        <v>768</v>
      </c>
      <c r="E93" s="6"/>
      <c r="F93" s="6"/>
      <c r="G93" s="6" t="s">
        <v>97</v>
      </c>
      <c r="H93" s="25" t="s">
        <v>769</v>
      </c>
      <c r="I93" s="6">
        <v>1</v>
      </c>
      <c r="J93" s="6" t="s">
        <v>22</v>
      </c>
      <c r="K93" s="26">
        <v>0.65054000000000001</v>
      </c>
      <c r="L93" s="90">
        <f t="shared" si="6"/>
        <v>0.65054000000000001</v>
      </c>
      <c r="M93" s="60"/>
      <c r="N93" s="97" t="s">
        <v>99</v>
      </c>
      <c r="O93" s="96">
        <v>41683</v>
      </c>
    </row>
    <row r="94" spans="1:15" ht="14.25">
      <c r="A94" s="5"/>
      <c r="D94" s="105"/>
      <c r="H94" s="105"/>
      <c r="K94" s="106"/>
      <c r="L94" s="62"/>
    </row>
    <row r="95" spans="1:15" ht="14.25">
      <c r="A95" s="69" t="s">
        <v>552</v>
      </c>
      <c r="C95" s="109" t="s">
        <v>551</v>
      </c>
      <c r="I95" s="69">
        <v>1</v>
      </c>
      <c r="L95" s="70">
        <f>SUM(L96:L101)</f>
        <v>1.5560680052493439</v>
      </c>
    </row>
    <row r="96" spans="1:15" ht="14.25">
      <c r="A96" s="7" t="s">
        <v>66</v>
      </c>
      <c r="B96" s="7"/>
      <c r="C96" s="7" t="s">
        <v>592</v>
      </c>
      <c r="D96" s="7" t="s">
        <v>593</v>
      </c>
      <c r="E96" s="7" t="s">
        <v>594</v>
      </c>
      <c r="F96" s="7" t="s">
        <v>595</v>
      </c>
      <c r="G96" s="7" t="s">
        <v>97</v>
      </c>
      <c r="H96" s="7" t="s">
        <v>596</v>
      </c>
      <c r="I96" s="7">
        <v>2</v>
      </c>
      <c r="J96" s="7" t="s">
        <v>22</v>
      </c>
      <c r="K96" s="8">
        <v>0.11</v>
      </c>
      <c r="L96" s="90">
        <f t="shared" ref="L96:L101" si="7">I96*K96</f>
        <v>0.22</v>
      </c>
      <c r="M96" s="60">
        <f>I96*$M$2</f>
        <v>1500</v>
      </c>
      <c r="N96" s="97" t="s">
        <v>689</v>
      </c>
      <c r="O96" s="99">
        <v>41689</v>
      </c>
    </row>
    <row r="97" spans="1:16" ht="14.25">
      <c r="A97" s="7" t="s">
        <v>66</v>
      </c>
      <c r="B97" s="7"/>
      <c r="C97" s="7" t="s">
        <v>761</v>
      </c>
      <c r="D97" s="7" t="s">
        <v>762</v>
      </c>
      <c r="E97" s="7"/>
      <c r="F97" s="7"/>
      <c r="G97" s="7" t="s">
        <v>97</v>
      </c>
      <c r="H97" s="7" t="s">
        <v>763</v>
      </c>
      <c r="I97" s="7">
        <v>1</v>
      </c>
      <c r="J97" s="7" t="s">
        <v>22</v>
      </c>
      <c r="K97" s="8">
        <v>0.32665</v>
      </c>
      <c r="L97" s="90">
        <f t="shared" si="7"/>
        <v>0.32665</v>
      </c>
      <c r="M97" s="60"/>
      <c r="N97" s="97" t="s">
        <v>99</v>
      </c>
      <c r="O97" s="96">
        <v>41683</v>
      </c>
    </row>
    <row r="98" spans="1:16" ht="14.25">
      <c r="A98" s="7" t="s">
        <v>66</v>
      </c>
      <c r="B98" s="6"/>
      <c r="C98" s="6" t="s">
        <v>712</v>
      </c>
      <c r="D98" s="25" t="s">
        <v>713</v>
      </c>
      <c r="E98" s="6"/>
      <c r="F98" s="6"/>
      <c r="G98" s="6" t="s">
        <v>97</v>
      </c>
      <c r="H98" s="25" t="s">
        <v>714</v>
      </c>
      <c r="I98" s="6">
        <v>140</v>
      </c>
      <c r="J98" s="6" t="s">
        <v>121</v>
      </c>
      <c r="K98" s="90">
        <f>77.896/304800</f>
        <v>2.5556430446194227E-4</v>
      </c>
      <c r="L98" s="90">
        <f t="shared" si="7"/>
        <v>3.5779002624671916E-2</v>
      </c>
      <c r="M98" s="60"/>
      <c r="N98" s="97" t="s">
        <v>99</v>
      </c>
      <c r="O98" s="96">
        <v>41683</v>
      </c>
    </row>
    <row r="99" spans="1:16" ht="14.25">
      <c r="A99" s="7" t="s">
        <v>66</v>
      </c>
      <c r="B99" s="7"/>
      <c r="C99" s="24" t="s">
        <v>727</v>
      </c>
      <c r="D99" s="7" t="s">
        <v>728</v>
      </c>
      <c r="E99" s="7"/>
      <c r="F99" s="7"/>
      <c r="G99" s="7" t="s">
        <v>97</v>
      </c>
      <c r="H99" s="7" t="s">
        <v>729</v>
      </c>
      <c r="I99" s="7">
        <v>140</v>
      </c>
      <c r="J99" s="7" t="s">
        <v>121</v>
      </c>
      <c r="K99" s="90">
        <f>77.896/304800</f>
        <v>2.5556430446194227E-4</v>
      </c>
      <c r="L99" s="90">
        <f t="shared" si="7"/>
        <v>3.5779002624671916E-2</v>
      </c>
      <c r="M99" s="60"/>
      <c r="N99" s="97" t="s">
        <v>99</v>
      </c>
      <c r="O99" s="96">
        <v>41683</v>
      </c>
    </row>
    <row r="100" spans="1:16" ht="14.25">
      <c r="A100" s="7" t="s">
        <v>66</v>
      </c>
      <c r="B100" s="6"/>
      <c r="C100" s="6" t="s">
        <v>764</v>
      </c>
      <c r="D100" s="25" t="s">
        <v>765</v>
      </c>
      <c r="E100" s="6"/>
      <c r="F100" s="6"/>
      <c r="G100" s="6" t="s">
        <v>97</v>
      </c>
      <c r="H100" s="25" t="s">
        <v>766</v>
      </c>
      <c r="I100" s="6">
        <v>2</v>
      </c>
      <c r="J100" s="6" t="s">
        <v>22</v>
      </c>
      <c r="K100" s="26">
        <v>0.14366000000000001</v>
      </c>
      <c r="L100" s="90">
        <f t="shared" si="7"/>
        <v>0.28732000000000002</v>
      </c>
      <c r="M100" s="60"/>
      <c r="N100" s="97" t="s">
        <v>99</v>
      </c>
      <c r="O100" s="96">
        <v>41683</v>
      </c>
    </row>
    <row r="101" spans="1:16" ht="14.25">
      <c r="A101" s="7" t="s">
        <v>66</v>
      </c>
      <c r="B101" s="6"/>
      <c r="C101" s="6" t="s">
        <v>767</v>
      </c>
      <c r="D101" s="25" t="s">
        <v>768</v>
      </c>
      <c r="E101" s="6"/>
      <c r="F101" s="6"/>
      <c r="G101" s="6" t="s">
        <v>97</v>
      </c>
      <c r="H101" s="25" t="s">
        <v>769</v>
      </c>
      <c r="I101" s="6">
        <v>1</v>
      </c>
      <c r="J101" s="6" t="s">
        <v>22</v>
      </c>
      <c r="K101" s="26">
        <v>0.65054000000000001</v>
      </c>
      <c r="L101" s="90">
        <f t="shared" si="7"/>
        <v>0.65054000000000001</v>
      </c>
      <c r="M101" s="60"/>
      <c r="N101" s="97" t="s">
        <v>99</v>
      </c>
      <c r="O101" s="96">
        <v>41683</v>
      </c>
    </row>
    <row r="102" spans="1:16" ht="14.25">
      <c r="A102" s="5"/>
      <c r="D102" s="105"/>
      <c r="H102" s="105"/>
      <c r="K102" s="106"/>
      <c r="L102" s="62"/>
    </row>
    <row r="103" spans="1:16" ht="14.25">
      <c r="A103" s="69" t="s">
        <v>554</v>
      </c>
      <c r="C103" s="109" t="s">
        <v>553</v>
      </c>
      <c r="I103" s="69">
        <v>1</v>
      </c>
      <c r="L103" s="70">
        <f>SUM(L104:L109)</f>
        <v>1.5867357217847768</v>
      </c>
    </row>
    <row r="104" spans="1:16" ht="14.25">
      <c r="A104" s="7" t="s">
        <v>66</v>
      </c>
      <c r="B104" s="7"/>
      <c r="C104" s="7" t="s">
        <v>592</v>
      </c>
      <c r="D104" s="7" t="s">
        <v>593</v>
      </c>
      <c r="E104" s="7" t="s">
        <v>594</v>
      </c>
      <c r="F104" s="7" t="s">
        <v>595</v>
      </c>
      <c r="G104" s="7" t="s">
        <v>97</v>
      </c>
      <c r="H104" s="7" t="s">
        <v>596</v>
      </c>
      <c r="I104" s="7">
        <v>2</v>
      </c>
      <c r="J104" s="7" t="s">
        <v>22</v>
      </c>
      <c r="K104" s="8">
        <v>0.11</v>
      </c>
      <c r="L104" s="90">
        <f t="shared" ref="L104:L109" si="8">I104*K104</f>
        <v>0.22</v>
      </c>
      <c r="M104" s="60">
        <f>I104*$M$2</f>
        <v>1500</v>
      </c>
      <c r="N104" s="97" t="s">
        <v>689</v>
      </c>
      <c r="O104" s="99">
        <v>41689</v>
      </c>
    </row>
    <row r="105" spans="1:16" ht="14.25">
      <c r="A105" s="7" t="s">
        <v>66</v>
      </c>
      <c r="B105" s="7"/>
      <c r="C105" s="7" t="s">
        <v>761</v>
      </c>
      <c r="D105" s="7" t="s">
        <v>762</v>
      </c>
      <c r="E105" s="7"/>
      <c r="F105" s="7"/>
      <c r="G105" s="7" t="s">
        <v>97</v>
      </c>
      <c r="H105" s="7" t="s">
        <v>763</v>
      </c>
      <c r="I105" s="7">
        <v>1</v>
      </c>
      <c r="J105" s="7" t="s">
        <v>22</v>
      </c>
      <c r="K105" s="8">
        <v>0.32665</v>
      </c>
      <c r="L105" s="90">
        <f t="shared" si="8"/>
        <v>0.32665</v>
      </c>
      <c r="M105" s="60"/>
      <c r="N105" s="97" t="s">
        <v>99</v>
      </c>
      <c r="O105" s="96">
        <v>41683</v>
      </c>
    </row>
    <row r="106" spans="1:16" ht="14.25">
      <c r="A106" s="7" t="s">
        <v>66</v>
      </c>
      <c r="B106" s="6"/>
      <c r="C106" s="6" t="s">
        <v>712</v>
      </c>
      <c r="D106" s="25" t="s">
        <v>713</v>
      </c>
      <c r="E106" s="6"/>
      <c r="F106" s="6"/>
      <c r="G106" s="6" t="s">
        <v>97</v>
      </c>
      <c r="H106" s="25" t="s">
        <v>714</v>
      </c>
      <c r="I106" s="6">
        <v>200</v>
      </c>
      <c r="J106" s="6" t="s">
        <v>121</v>
      </c>
      <c r="K106" s="90">
        <f>77.896/304800</f>
        <v>2.5556430446194227E-4</v>
      </c>
      <c r="L106" s="90">
        <f t="shared" si="8"/>
        <v>5.1112860892388451E-2</v>
      </c>
      <c r="M106" s="60"/>
      <c r="N106" s="97" t="s">
        <v>99</v>
      </c>
      <c r="O106" s="96">
        <v>41683</v>
      </c>
    </row>
    <row r="107" spans="1:16" ht="14.25">
      <c r="A107" s="7" t="s">
        <v>66</v>
      </c>
      <c r="B107" s="7"/>
      <c r="C107" s="24" t="s">
        <v>730</v>
      </c>
      <c r="D107" s="23" t="s">
        <v>731</v>
      </c>
      <c r="E107" s="7"/>
      <c r="F107" s="7"/>
      <c r="G107" s="7" t="s">
        <v>97</v>
      </c>
      <c r="H107" s="7" t="s">
        <v>732</v>
      </c>
      <c r="I107" s="7">
        <v>200</v>
      </c>
      <c r="J107" s="7" t="s">
        <v>121</v>
      </c>
      <c r="K107" s="90">
        <f>77.896/304800</f>
        <v>2.5556430446194227E-4</v>
      </c>
      <c r="L107" s="90">
        <f t="shared" si="8"/>
        <v>5.1112860892388451E-2</v>
      </c>
      <c r="M107" s="60"/>
      <c r="N107" s="97" t="s">
        <v>733</v>
      </c>
      <c r="O107" s="96">
        <v>41696</v>
      </c>
    </row>
    <row r="108" spans="1:16" ht="14.25">
      <c r="A108" s="7" t="s">
        <v>66</v>
      </c>
      <c r="B108" s="6"/>
      <c r="C108" s="6" t="s">
        <v>764</v>
      </c>
      <c r="D108" s="25" t="s">
        <v>765</v>
      </c>
      <c r="E108" s="6"/>
      <c r="F108" s="6"/>
      <c r="G108" s="6" t="s">
        <v>97</v>
      </c>
      <c r="H108" s="25" t="s">
        <v>766</v>
      </c>
      <c r="I108" s="6">
        <v>2</v>
      </c>
      <c r="J108" s="6" t="s">
        <v>22</v>
      </c>
      <c r="K108" s="26">
        <v>0.14366000000000001</v>
      </c>
      <c r="L108" s="90">
        <f t="shared" si="8"/>
        <v>0.28732000000000002</v>
      </c>
      <c r="M108" s="60"/>
      <c r="N108" s="97" t="s">
        <v>99</v>
      </c>
      <c r="O108" s="96">
        <v>41683</v>
      </c>
    </row>
    <row r="109" spans="1:16" ht="14.25">
      <c r="A109" s="7" t="s">
        <v>66</v>
      </c>
      <c r="B109" s="6"/>
      <c r="C109" s="6" t="s">
        <v>767</v>
      </c>
      <c r="D109" s="25" t="s">
        <v>768</v>
      </c>
      <c r="E109" s="6"/>
      <c r="F109" s="6"/>
      <c r="G109" s="6" t="s">
        <v>97</v>
      </c>
      <c r="H109" s="25" t="s">
        <v>769</v>
      </c>
      <c r="I109" s="6">
        <v>1</v>
      </c>
      <c r="J109" s="6" t="s">
        <v>22</v>
      </c>
      <c r="K109" s="26">
        <v>0.65054000000000001</v>
      </c>
      <c r="L109" s="90">
        <f t="shared" si="8"/>
        <v>0.65054000000000001</v>
      </c>
      <c r="M109" s="60"/>
      <c r="N109" s="97" t="s">
        <v>99</v>
      </c>
      <c r="O109" s="96">
        <v>41683</v>
      </c>
    </row>
    <row r="110" spans="1:16" ht="14.25">
      <c r="A110" s="5"/>
      <c r="D110" s="105"/>
      <c r="H110" s="105"/>
      <c r="K110" s="106"/>
      <c r="L110" s="62"/>
    </row>
    <row r="111" spans="1:16" ht="14.25">
      <c r="A111" s="1" t="s">
        <v>556</v>
      </c>
      <c r="C111" s="86" t="s">
        <v>555</v>
      </c>
      <c r="D111" s="105"/>
      <c r="H111" s="105"/>
      <c r="I111" s="69">
        <v>1</v>
      </c>
      <c r="L111" s="69">
        <f>SUM(L112:L114)</f>
        <v>2.4966499999999998</v>
      </c>
    </row>
    <row r="112" spans="1:16" ht="14.25">
      <c r="A112" s="7" t="s">
        <v>66</v>
      </c>
      <c r="B112" s="7"/>
      <c r="C112" s="7" t="s">
        <v>770</v>
      </c>
      <c r="D112" s="7" t="s">
        <v>771</v>
      </c>
      <c r="E112" s="7"/>
      <c r="F112" s="7"/>
      <c r="G112" s="7" t="s">
        <v>772</v>
      </c>
      <c r="H112" s="7" t="s">
        <v>773</v>
      </c>
      <c r="I112" s="7">
        <v>1</v>
      </c>
      <c r="J112" s="7" t="s">
        <v>22</v>
      </c>
      <c r="K112" s="8">
        <v>1.95</v>
      </c>
      <c r="L112" s="8">
        <f>SUM(K112*I112)</f>
        <v>1.95</v>
      </c>
      <c r="M112" s="60">
        <v>750</v>
      </c>
      <c r="N112" s="93" t="s">
        <v>774</v>
      </c>
      <c r="O112" s="110">
        <v>41680</v>
      </c>
      <c r="P112" s="85">
        <v>41715</v>
      </c>
    </row>
    <row r="113" spans="1:18" ht="14.25">
      <c r="A113" s="7" t="s">
        <v>66</v>
      </c>
      <c r="B113" s="7"/>
      <c r="C113" s="7" t="s">
        <v>592</v>
      </c>
      <c r="D113" s="7" t="s">
        <v>593</v>
      </c>
      <c r="E113" s="7" t="s">
        <v>594</v>
      </c>
      <c r="F113" s="7" t="s">
        <v>595</v>
      </c>
      <c r="G113" s="7" t="s">
        <v>97</v>
      </c>
      <c r="H113" s="7" t="s">
        <v>596</v>
      </c>
      <c r="I113" s="7">
        <v>2</v>
      </c>
      <c r="J113" s="7" t="s">
        <v>22</v>
      </c>
      <c r="K113" s="8">
        <v>0.11</v>
      </c>
      <c r="L113" s="90">
        <f>I113*K113</f>
        <v>0.22</v>
      </c>
      <c r="M113" s="60">
        <f>I113*$M$2</f>
        <v>1500</v>
      </c>
      <c r="N113" s="97" t="s">
        <v>689</v>
      </c>
      <c r="O113" s="99">
        <v>41689</v>
      </c>
    </row>
    <row r="114" spans="1:18" ht="14.25">
      <c r="A114" s="7" t="s">
        <v>66</v>
      </c>
      <c r="B114" s="7"/>
      <c r="C114" s="7" t="s">
        <v>761</v>
      </c>
      <c r="D114" s="7" t="s">
        <v>762</v>
      </c>
      <c r="E114" s="7"/>
      <c r="F114" s="7"/>
      <c r="G114" s="7" t="s">
        <v>97</v>
      </c>
      <c r="H114" s="7" t="s">
        <v>763</v>
      </c>
      <c r="I114" s="7">
        <v>1</v>
      </c>
      <c r="J114" s="7" t="s">
        <v>22</v>
      </c>
      <c r="K114" s="8">
        <v>0.32665</v>
      </c>
      <c r="L114" s="90">
        <f>I114*K114</f>
        <v>0.32665</v>
      </c>
      <c r="M114" s="60"/>
      <c r="N114" s="97" t="s">
        <v>99</v>
      </c>
      <c r="O114" s="96">
        <v>41683</v>
      </c>
    </row>
    <row r="115" spans="1:18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62"/>
      <c r="L115" s="84"/>
    </row>
    <row r="116" spans="1:18" ht="14.25">
      <c r="A116" s="1" t="s">
        <v>558</v>
      </c>
      <c r="C116" s="86" t="s">
        <v>557</v>
      </c>
      <c r="D116" s="105"/>
      <c r="H116" s="105"/>
      <c r="I116" s="69">
        <v>1</v>
      </c>
      <c r="L116" s="70">
        <f>SUM(L117:L119)</f>
        <v>2.1778500000000003</v>
      </c>
    </row>
    <row r="117" spans="1:18" ht="14.25">
      <c r="A117" s="7" t="s">
        <v>66</v>
      </c>
      <c r="B117" s="7"/>
      <c r="C117" s="7" t="s">
        <v>775</v>
      </c>
      <c r="D117" s="35" t="s">
        <v>776</v>
      </c>
      <c r="E117" s="7"/>
      <c r="F117" s="7"/>
      <c r="G117" s="7" t="s">
        <v>772</v>
      </c>
      <c r="H117" s="24" t="s">
        <v>777</v>
      </c>
      <c r="I117" s="7">
        <v>1</v>
      </c>
      <c r="J117" s="7" t="s">
        <v>22</v>
      </c>
      <c r="K117" s="8">
        <v>1.95</v>
      </c>
      <c r="L117" s="8">
        <f>SUM(K117*I117)</f>
        <v>1.95</v>
      </c>
      <c r="M117" s="60">
        <v>750</v>
      </c>
      <c r="N117" s="93" t="s">
        <v>774</v>
      </c>
      <c r="O117" s="89">
        <v>41680</v>
      </c>
      <c r="P117" s="85">
        <v>41715</v>
      </c>
    </row>
    <row r="118" spans="1:18" ht="14.25">
      <c r="A118" s="7" t="s">
        <v>66</v>
      </c>
      <c r="B118" s="7"/>
      <c r="C118" s="7" t="s">
        <v>684</v>
      </c>
      <c r="D118" s="7" t="s">
        <v>685</v>
      </c>
      <c r="E118" s="7" t="s">
        <v>686</v>
      </c>
      <c r="F118" s="7" t="s">
        <v>687</v>
      </c>
      <c r="G118" s="7" t="s">
        <v>97</v>
      </c>
      <c r="H118" s="7" t="s">
        <v>688</v>
      </c>
      <c r="I118" s="7">
        <v>2</v>
      </c>
      <c r="J118" s="7" t="s">
        <v>22</v>
      </c>
      <c r="K118" s="8">
        <v>4.9950000000000001E-2</v>
      </c>
      <c r="L118" s="90">
        <f>I118*K118</f>
        <v>9.9900000000000003E-2</v>
      </c>
      <c r="M118" s="60">
        <f>I118*$M$2</f>
        <v>1500</v>
      </c>
      <c r="N118" s="97" t="s">
        <v>689</v>
      </c>
      <c r="O118" s="99">
        <v>41689</v>
      </c>
    </row>
    <row r="119" spans="1:18" ht="14.25">
      <c r="A119" s="7" t="s">
        <v>66</v>
      </c>
      <c r="B119" s="7"/>
      <c r="C119" s="7" t="s">
        <v>690</v>
      </c>
      <c r="D119" s="7" t="s">
        <v>691</v>
      </c>
      <c r="E119" s="7"/>
      <c r="F119" s="7"/>
      <c r="G119" s="7" t="s">
        <v>97</v>
      </c>
      <c r="H119" s="7" t="s">
        <v>692</v>
      </c>
      <c r="I119" s="7">
        <v>1</v>
      </c>
      <c r="J119" s="7" t="s">
        <v>22</v>
      </c>
      <c r="K119" s="8">
        <v>0.12795000000000001</v>
      </c>
      <c r="L119" s="90">
        <f>I119*K119</f>
        <v>0.12795000000000001</v>
      </c>
      <c r="M119" s="60"/>
      <c r="N119" s="97" t="s">
        <v>99</v>
      </c>
      <c r="O119" s="96">
        <v>41683</v>
      </c>
    </row>
    <row r="120" spans="1:18" ht="14.25">
      <c r="A120"/>
      <c r="D120" s="105"/>
      <c r="H120" s="105"/>
      <c r="K120" s="106"/>
      <c r="L120" s="62"/>
    </row>
    <row r="121" spans="1:18" ht="14.25">
      <c r="A121" s="1" t="s">
        <v>560</v>
      </c>
      <c r="C121" s="86" t="s">
        <v>559</v>
      </c>
      <c r="D121" s="105"/>
      <c r="H121" s="105"/>
      <c r="I121" s="69">
        <v>1</v>
      </c>
      <c r="L121" s="70">
        <f>SUM(L122:L130)</f>
        <v>9.3399558727034115</v>
      </c>
    </row>
    <row r="122" spans="1:18" ht="14.25">
      <c r="A122" s="7" t="s">
        <v>66</v>
      </c>
      <c r="B122" s="6"/>
      <c r="C122" s="6" t="s">
        <v>712</v>
      </c>
      <c r="D122" s="25" t="s">
        <v>713</v>
      </c>
      <c r="E122" s="6"/>
      <c r="F122" s="6"/>
      <c r="G122" s="6" t="s">
        <v>97</v>
      </c>
      <c r="H122" s="25" t="s">
        <v>714</v>
      </c>
      <c r="I122" s="6">
        <v>190</v>
      </c>
      <c r="J122" s="6" t="s">
        <v>121</v>
      </c>
      <c r="K122" s="90">
        <f>77.896/304800</f>
        <v>2.5556430446194227E-4</v>
      </c>
      <c r="L122" s="90">
        <f t="shared" ref="L122:L130" si="9">I122*K122</f>
        <v>4.8557217847769028E-2</v>
      </c>
      <c r="M122" s="60"/>
      <c r="N122" s="97" t="s">
        <v>99</v>
      </c>
      <c r="O122" s="96">
        <v>41683</v>
      </c>
    </row>
    <row r="123" spans="1:18" ht="14.25">
      <c r="A123" s="7" t="s">
        <v>66</v>
      </c>
      <c r="B123" s="7"/>
      <c r="C123" s="24" t="s">
        <v>727</v>
      </c>
      <c r="D123" s="7" t="s">
        <v>728</v>
      </c>
      <c r="E123" s="7"/>
      <c r="F123" s="7"/>
      <c r="G123" s="7" t="s">
        <v>97</v>
      </c>
      <c r="H123" s="7" t="s">
        <v>729</v>
      </c>
      <c r="I123" s="7">
        <v>190</v>
      </c>
      <c r="J123" s="7" t="s">
        <v>121</v>
      </c>
      <c r="K123" s="90">
        <f>77.896/304800</f>
        <v>2.5556430446194227E-4</v>
      </c>
      <c r="L123" s="90">
        <f t="shared" si="9"/>
        <v>4.8557217847769028E-2</v>
      </c>
      <c r="M123" s="21"/>
      <c r="N123" s="97" t="s">
        <v>99</v>
      </c>
      <c r="O123" s="96">
        <v>41683</v>
      </c>
      <c r="P123" s="111"/>
      <c r="Q123"/>
      <c r="R123"/>
    </row>
    <row r="124" spans="1:18" ht="14.25">
      <c r="A124" s="7" t="s">
        <v>66</v>
      </c>
      <c r="B124" s="6"/>
      <c r="C124" s="6" t="s">
        <v>715</v>
      </c>
      <c r="D124" s="25" t="s">
        <v>716</v>
      </c>
      <c r="E124" s="6"/>
      <c r="F124" s="6"/>
      <c r="G124" s="6" t="s">
        <v>97</v>
      </c>
      <c r="H124" s="25" t="s">
        <v>717</v>
      </c>
      <c r="I124" s="6">
        <v>570</v>
      </c>
      <c r="J124" s="6" t="s">
        <v>121</v>
      </c>
      <c r="K124" s="90">
        <f>310.223/304800</f>
        <v>1.0177919947506563E-3</v>
      </c>
      <c r="L124" s="90">
        <f t="shared" si="9"/>
        <v>0.58014143700787413</v>
      </c>
      <c r="M124" s="21"/>
      <c r="N124" s="97" t="s">
        <v>99</v>
      </c>
      <c r="O124" s="96">
        <v>41683</v>
      </c>
      <c r="P124" s="111"/>
      <c r="Q124"/>
      <c r="R124"/>
    </row>
    <row r="125" spans="1:18" ht="14.25">
      <c r="A125" s="7" t="s">
        <v>66</v>
      </c>
      <c r="B125" s="6"/>
      <c r="C125" s="6" t="s">
        <v>684</v>
      </c>
      <c r="D125" s="7" t="s">
        <v>685</v>
      </c>
      <c r="E125" s="7" t="s">
        <v>686</v>
      </c>
      <c r="F125" s="7" t="s">
        <v>687</v>
      </c>
      <c r="G125" s="7" t="s">
        <v>97</v>
      </c>
      <c r="H125" s="7" t="s">
        <v>688</v>
      </c>
      <c r="I125" s="7">
        <v>14</v>
      </c>
      <c r="J125" s="7" t="s">
        <v>22</v>
      </c>
      <c r="K125" s="8">
        <v>4.9950000000000001E-2</v>
      </c>
      <c r="L125" s="90">
        <f t="shared" si="9"/>
        <v>0.69930000000000003</v>
      </c>
      <c r="M125" s="60">
        <f>I125*$M$2</f>
        <v>10500</v>
      </c>
      <c r="N125" s="97" t="s">
        <v>689</v>
      </c>
      <c r="O125" s="99">
        <v>41689</v>
      </c>
      <c r="P125" s="111"/>
      <c r="Q125"/>
      <c r="R125"/>
    </row>
    <row r="126" spans="1:18" ht="14.25">
      <c r="A126" s="7" t="s">
        <v>66</v>
      </c>
      <c r="B126" s="6"/>
      <c r="C126" s="112" t="s">
        <v>724</v>
      </c>
      <c r="D126" s="23" t="s">
        <v>725</v>
      </c>
      <c r="E126" s="23" t="s">
        <v>594</v>
      </c>
      <c r="F126" s="23">
        <v>50579404</v>
      </c>
      <c r="G126" s="23" t="s">
        <v>97</v>
      </c>
      <c r="H126" s="24" t="s">
        <v>726</v>
      </c>
      <c r="I126" s="23">
        <v>3</v>
      </c>
      <c r="J126" s="7" t="s">
        <v>22</v>
      </c>
      <c r="K126" s="90">
        <v>0.12409000000000001</v>
      </c>
      <c r="L126" s="90">
        <f t="shared" si="9"/>
        <v>0.37226999999999999</v>
      </c>
      <c r="M126" s="21"/>
      <c r="N126" s="97" t="s">
        <v>99</v>
      </c>
      <c r="O126" s="96">
        <v>41683</v>
      </c>
      <c r="P126" s="111"/>
      <c r="Q126"/>
      <c r="R126"/>
    </row>
    <row r="127" spans="1:18" ht="14.25">
      <c r="A127" s="7" t="s">
        <v>66</v>
      </c>
      <c r="B127" s="6"/>
      <c r="C127" s="112" t="s">
        <v>778</v>
      </c>
      <c r="D127" s="113" t="s">
        <v>779</v>
      </c>
      <c r="E127" s="23"/>
      <c r="F127" s="23"/>
      <c r="G127" s="23" t="s">
        <v>97</v>
      </c>
      <c r="H127" s="114" t="s">
        <v>780</v>
      </c>
      <c r="I127" s="23">
        <v>1</v>
      </c>
      <c r="J127" s="7" t="s">
        <v>22</v>
      </c>
      <c r="K127" s="90">
        <v>0.18462999999999999</v>
      </c>
      <c r="L127" s="90">
        <f t="shared" si="9"/>
        <v>0.18462999999999999</v>
      </c>
      <c r="M127" s="21"/>
      <c r="N127" s="97" t="s">
        <v>99</v>
      </c>
      <c r="O127" s="96">
        <v>41683</v>
      </c>
      <c r="P127" s="111"/>
      <c r="Q127"/>
      <c r="R127"/>
    </row>
    <row r="128" spans="1:18" ht="14.25">
      <c r="A128" s="23" t="s">
        <v>66</v>
      </c>
      <c r="B128" s="23"/>
      <c r="C128" s="23" t="s">
        <v>781</v>
      </c>
      <c r="D128" s="23" t="s">
        <v>782</v>
      </c>
      <c r="E128" s="23"/>
      <c r="F128" s="23"/>
      <c r="G128" s="23" t="s">
        <v>97</v>
      </c>
      <c r="H128" s="24" t="s">
        <v>783</v>
      </c>
      <c r="I128" s="23">
        <v>1</v>
      </c>
      <c r="J128" s="23" t="s">
        <v>22</v>
      </c>
      <c r="K128" s="31">
        <v>3.95</v>
      </c>
      <c r="L128" s="90">
        <f t="shared" si="9"/>
        <v>3.95</v>
      </c>
      <c r="M128" s="21"/>
      <c r="N128" s="97" t="s">
        <v>99</v>
      </c>
      <c r="O128" s="96">
        <v>41683</v>
      </c>
      <c r="P128" s="111"/>
      <c r="Q128"/>
      <c r="R128"/>
    </row>
    <row r="129" spans="1:18" ht="14.25">
      <c r="A129" s="23" t="s">
        <v>66</v>
      </c>
      <c r="B129" s="23"/>
      <c r="C129" s="23" t="s">
        <v>784</v>
      </c>
      <c r="D129" s="23" t="s">
        <v>785</v>
      </c>
      <c r="E129" s="23"/>
      <c r="F129" s="23"/>
      <c r="G129" s="23" t="s">
        <v>97</v>
      </c>
      <c r="H129" s="24" t="s">
        <v>786</v>
      </c>
      <c r="I129" s="23">
        <v>13</v>
      </c>
      <c r="J129" s="23" t="s">
        <v>22</v>
      </c>
      <c r="K129" s="31">
        <f>979/4000</f>
        <v>0.24475</v>
      </c>
      <c r="L129" s="90">
        <f t="shared" si="9"/>
        <v>3.1817500000000001</v>
      </c>
      <c r="M129" s="21"/>
      <c r="N129" s="97" t="s">
        <v>99</v>
      </c>
      <c r="O129" s="96">
        <v>41683</v>
      </c>
      <c r="P129" s="111"/>
      <c r="Q129"/>
      <c r="R129"/>
    </row>
    <row r="130" spans="1:18" ht="14.25">
      <c r="A130" s="23" t="s">
        <v>66</v>
      </c>
      <c r="B130" s="23"/>
      <c r="C130" s="23" t="s">
        <v>787</v>
      </c>
      <c r="D130" s="23" t="s">
        <v>788</v>
      </c>
      <c r="E130" s="23"/>
      <c r="F130" s="23"/>
      <c r="G130" s="23" t="s">
        <v>97</v>
      </c>
      <c r="H130" s="24" t="s">
        <v>789</v>
      </c>
      <c r="I130" s="23">
        <v>1</v>
      </c>
      <c r="J130" s="23" t="s">
        <v>22</v>
      </c>
      <c r="K130" s="31">
        <f>1099/4000</f>
        <v>0.27474999999999999</v>
      </c>
      <c r="L130" s="90">
        <f t="shared" si="9"/>
        <v>0.27474999999999999</v>
      </c>
      <c r="M130" s="21"/>
      <c r="N130" s="97" t="s">
        <v>99</v>
      </c>
      <c r="O130" s="96">
        <v>41683</v>
      </c>
      <c r="P130" s="111"/>
      <c r="Q130"/>
      <c r="R130"/>
    </row>
    <row r="131" spans="1:18" ht="14.25">
      <c r="A131"/>
      <c r="B131"/>
      <c r="C131"/>
      <c r="D131"/>
      <c r="E131"/>
      <c r="F131"/>
      <c r="G131"/>
      <c r="H131" s="30"/>
      <c r="I131"/>
      <c r="J131"/>
      <c r="K131" s="115"/>
      <c r="L131" s="84"/>
      <c r="M131" s="116"/>
      <c r="N131"/>
      <c r="O131" s="111"/>
      <c r="P131" s="111"/>
      <c r="Q131"/>
      <c r="R131"/>
    </row>
    <row r="132" spans="1:18" ht="14.25">
      <c r="A132" s="1" t="s">
        <v>563</v>
      </c>
      <c r="C132" s="86" t="s">
        <v>562</v>
      </c>
      <c r="D132" s="105"/>
      <c r="H132" s="105"/>
      <c r="I132" s="69">
        <v>1</v>
      </c>
      <c r="L132" s="70">
        <f>SUM(L133:L142)</f>
        <v>7.7693800229658789</v>
      </c>
      <c r="M132" s="116"/>
      <c r="N132"/>
      <c r="O132" s="111"/>
      <c r="P132" s="111"/>
      <c r="Q132"/>
      <c r="R132"/>
    </row>
    <row r="133" spans="1:18" ht="14.25">
      <c r="A133" s="7" t="s">
        <v>66</v>
      </c>
      <c r="B133" s="6"/>
      <c r="C133" s="6" t="s">
        <v>712</v>
      </c>
      <c r="D133" s="25" t="s">
        <v>713</v>
      </c>
      <c r="E133" s="6"/>
      <c r="F133" s="6"/>
      <c r="G133" s="6" t="s">
        <v>97</v>
      </c>
      <c r="H133" s="25" t="s">
        <v>714</v>
      </c>
      <c r="I133" s="6">
        <v>180</v>
      </c>
      <c r="J133" s="6" t="s">
        <v>121</v>
      </c>
      <c r="K133" s="90">
        <f>77.896/304800</f>
        <v>2.5556430446194227E-4</v>
      </c>
      <c r="L133" s="90">
        <f t="shared" ref="L133:L142" si="10">I133*K133</f>
        <v>4.6001574803149606E-2</v>
      </c>
      <c r="M133" s="21"/>
      <c r="N133" s="97" t="s">
        <v>99</v>
      </c>
      <c r="O133" s="96">
        <v>41683</v>
      </c>
      <c r="P133" s="111"/>
      <c r="Q133"/>
      <c r="R133"/>
    </row>
    <row r="134" spans="1:18" ht="14.25">
      <c r="A134" s="7" t="s">
        <v>66</v>
      </c>
      <c r="B134" s="7"/>
      <c r="C134" s="24" t="s">
        <v>727</v>
      </c>
      <c r="D134" s="7" t="s">
        <v>728</v>
      </c>
      <c r="E134" s="7"/>
      <c r="F134" s="7"/>
      <c r="G134" s="7" t="s">
        <v>97</v>
      </c>
      <c r="H134" s="7" t="s">
        <v>729</v>
      </c>
      <c r="I134" s="7">
        <v>190</v>
      </c>
      <c r="J134" s="7" t="s">
        <v>121</v>
      </c>
      <c r="K134" s="90">
        <f>77.896/304800</f>
        <v>2.5556430446194227E-4</v>
      </c>
      <c r="L134" s="90">
        <f t="shared" si="10"/>
        <v>4.8557217847769028E-2</v>
      </c>
      <c r="M134" s="21"/>
      <c r="N134" s="97" t="s">
        <v>99</v>
      </c>
      <c r="O134" s="96">
        <v>41683</v>
      </c>
      <c r="P134" s="111"/>
      <c r="Q134"/>
      <c r="R134"/>
    </row>
    <row r="135" spans="1:18" ht="14.25">
      <c r="A135" s="7" t="s">
        <v>66</v>
      </c>
      <c r="B135" s="7"/>
      <c r="C135" s="24" t="s">
        <v>730</v>
      </c>
      <c r="D135" s="7" t="s">
        <v>731</v>
      </c>
      <c r="E135" s="7"/>
      <c r="F135" s="7"/>
      <c r="G135" s="7" t="s">
        <v>97</v>
      </c>
      <c r="H135" s="7" t="s">
        <v>732</v>
      </c>
      <c r="I135" s="7">
        <v>160</v>
      </c>
      <c r="J135" s="7" t="s">
        <v>121</v>
      </c>
      <c r="K135" s="90">
        <f>77.896/304800</f>
        <v>2.5556430446194227E-4</v>
      </c>
      <c r="L135" s="90">
        <f t="shared" si="10"/>
        <v>4.0890288713910761E-2</v>
      </c>
      <c r="M135" s="21"/>
      <c r="N135" s="97" t="s">
        <v>733</v>
      </c>
      <c r="O135" s="96">
        <v>41696</v>
      </c>
      <c r="P135" s="111"/>
      <c r="Q135"/>
      <c r="R135"/>
    </row>
    <row r="136" spans="1:18" ht="14.25">
      <c r="A136" s="7" t="s">
        <v>66</v>
      </c>
      <c r="B136" s="6"/>
      <c r="C136" s="6" t="s">
        <v>715</v>
      </c>
      <c r="D136" s="25" t="s">
        <v>716</v>
      </c>
      <c r="E136" s="6"/>
      <c r="F136" s="6"/>
      <c r="G136" s="6" t="s">
        <v>97</v>
      </c>
      <c r="H136" s="25" t="s">
        <v>717</v>
      </c>
      <c r="I136" s="6">
        <v>457</v>
      </c>
      <c r="J136" s="6" t="s">
        <v>121</v>
      </c>
      <c r="K136" s="90">
        <f>310.223/304800</f>
        <v>1.0177919947506563E-3</v>
      </c>
      <c r="L136" s="90">
        <f t="shared" si="10"/>
        <v>0.46513094160104995</v>
      </c>
      <c r="M136" s="21"/>
      <c r="N136" s="97" t="s">
        <v>99</v>
      </c>
      <c r="O136" s="96">
        <v>41683</v>
      </c>
      <c r="P136" s="111"/>
      <c r="Q136"/>
      <c r="R136"/>
    </row>
    <row r="137" spans="1:18" ht="14.25">
      <c r="A137" s="7" t="s">
        <v>66</v>
      </c>
      <c r="B137" s="6"/>
      <c r="C137" s="6" t="s">
        <v>684</v>
      </c>
      <c r="D137" s="7" t="s">
        <v>685</v>
      </c>
      <c r="E137" s="7" t="s">
        <v>686</v>
      </c>
      <c r="F137" s="7" t="s">
        <v>687</v>
      </c>
      <c r="G137" s="7" t="s">
        <v>97</v>
      </c>
      <c r="H137" s="7" t="s">
        <v>688</v>
      </c>
      <c r="I137" s="7">
        <v>8</v>
      </c>
      <c r="J137" s="7" t="s">
        <v>22</v>
      </c>
      <c r="K137" s="8">
        <v>4.9950000000000001E-2</v>
      </c>
      <c r="L137" s="90">
        <f t="shared" si="10"/>
        <v>0.39960000000000001</v>
      </c>
      <c r="M137" s="60">
        <f>I137*$M$2</f>
        <v>6000</v>
      </c>
      <c r="N137" s="97" t="s">
        <v>689</v>
      </c>
      <c r="O137" s="99">
        <v>41689</v>
      </c>
      <c r="P137" s="111"/>
      <c r="Q137"/>
      <c r="R137"/>
    </row>
    <row r="138" spans="1:18" ht="14.25">
      <c r="A138" s="7" t="s">
        <v>66</v>
      </c>
      <c r="B138" s="6"/>
      <c r="C138" s="112" t="s">
        <v>724</v>
      </c>
      <c r="D138" s="23" t="s">
        <v>725</v>
      </c>
      <c r="E138" s="23" t="s">
        <v>594</v>
      </c>
      <c r="F138" s="23">
        <v>50579404</v>
      </c>
      <c r="G138" s="23" t="s">
        <v>97</v>
      </c>
      <c r="H138" s="24" t="s">
        <v>726</v>
      </c>
      <c r="I138" s="23">
        <v>1</v>
      </c>
      <c r="J138" s="7" t="s">
        <v>22</v>
      </c>
      <c r="K138" s="90">
        <v>0.12409000000000001</v>
      </c>
      <c r="L138" s="90">
        <f t="shared" si="10"/>
        <v>0.12409000000000001</v>
      </c>
      <c r="M138" s="21"/>
      <c r="N138" s="97" t="s">
        <v>99</v>
      </c>
      <c r="O138" s="96">
        <v>41683</v>
      </c>
      <c r="P138" s="111"/>
      <c r="Q138"/>
      <c r="R138"/>
    </row>
    <row r="139" spans="1:18" ht="14.25">
      <c r="A139" s="7" t="s">
        <v>66</v>
      </c>
      <c r="B139" s="6"/>
      <c r="C139" s="112" t="s">
        <v>778</v>
      </c>
      <c r="D139" s="113" t="s">
        <v>779</v>
      </c>
      <c r="E139" s="23"/>
      <c r="F139" s="23"/>
      <c r="G139" s="23" t="s">
        <v>97</v>
      </c>
      <c r="H139" s="114" t="s">
        <v>780</v>
      </c>
      <c r="I139" s="23">
        <v>2</v>
      </c>
      <c r="J139" s="7" t="s">
        <v>22</v>
      </c>
      <c r="K139" s="90">
        <v>0.18462999999999999</v>
      </c>
      <c r="L139" s="90">
        <f t="shared" si="10"/>
        <v>0.36925999999999998</v>
      </c>
      <c r="M139" s="21"/>
      <c r="N139" s="97" t="s">
        <v>99</v>
      </c>
      <c r="O139" s="96">
        <v>41683</v>
      </c>
      <c r="P139" s="111"/>
      <c r="Q139"/>
      <c r="R139"/>
    </row>
    <row r="140" spans="1:18" ht="14.25">
      <c r="A140" s="23" t="s">
        <v>66</v>
      </c>
      <c r="B140" s="23"/>
      <c r="C140" s="23" t="s">
        <v>781</v>
      </c>
      <c r="D140" s="23" t="s">
        <v>782</v>
      </c>
      <c r="E140" s="23"/>
      <c r="F140" s="23"/>
      <c r="G140" s="23" t="s">
        <v>97</v>
      </c>
      <c r="H140" s="24" t="s">
        <v>783</v>
      </c>
      <c r="I140" s="23">
        <v>1</v>
      </c>
      <c r="J140" s="23" t="s">
        <v>22</v>
      </c>
      <c r="K140" s="31">
        <v>3.95</v>
      </c>
      <c r="L140" s="90">
        <f t="shared" si="10"/>
        <v>3.95</v>
      </c>
      <c r="M140" s="21"/>
      <c r="N140" s="97" t="s">
        <v>99</v>
      </c>
      <c r="O140" s="96">
        <v>41683</v>
      </c>
      <c r="P140" s="111"/>
      <c r="Q140"/>
      <c r="R140"/>
    </row>
    <row r="141" spans="1:18" ht="14.25">
      <c r="A141" s="23" t="s">
        <v>66</v>
      </c>
      <c r="B141" s="23"/>
      <c r="C141" s="23" t="s">
        <v>784</v>
      </c>
      <c r="D141" s="23" t="s">
        <v>785</v>
      </c>
      <c r="E141" s="23"/>
      <c r="F141" s="23"/>
      <c r="G141" s="23" t="s">
        <v>97</v>
      </c>
      <c r="H141" s="24" t="s">
        <v>786</v>
      </c>
      <c r="I141" s="23">
        <v>9</v>
      </c>
      <c r="J141" s="23" t="s">
        <v>22</v>
      </c>
      <c r="K141" s="31">
        <f>979/4000</f>
        <v>0.24475</v>
      </c>
      <c r="L141" s="90">
        <f t="shared" si="10"/>
        <v>2.20275</v>
      </c>
      <c r="M141" s="21"/>
      <c r="N141" s="97" t="s">
        <v>99</v>
      </c>
      <c r="O141" s="96">
        <v>41683</v>
      </c>
      <c r="P141" s="111"/>
      <c r="Q141"/>
      <c r="R141"/>
    </row>
    <row r="142" spans="1:18" ht="14.25">
      <c r="A142" s="23" t="s">
        <v>66</v>
      </c>
      <c r="B142" s="23"/>
      <c r="C142" s="23" t="s">
        <v>790</v>
      </c>
      <c r="D142" s="113" t="s">
        <v>791</v>
      </c>
      <c r="E142" s="23"/>
      <c r="F142" s="23"/>
      <c r="G142" s="23" t="s">
        <v>97</v>
      </c>
      <c r="H142" s="24" t="s">
        <v>792</v>
      </c>
      <c r="I142" s="23">
        <v>1</v>
      </c>
      <c r="J142" s="23" t="s">
        <v>22</v>
      </c>
      <c r="K142" s="31">
        <v>0.1231</v>
      </c>
      <c r="L142" s="90">
        <f t="shared" si="10"/>
        <v>0.1231</v>
      </c>
      <c r="M142" s="21"/>
      <c r="N142" s="97" t="s">
        <v>99</v>
      </c>
      <c r="O142" s="96">
        <v>41683</v>
      </c>
      <c r="P142" s="111"/>
      <c r="Q142"/>
      <c r="R142"/>
    </row>
    <row r="143" spans="1:18" ht="14.25">
      <c r="A143" s="117"/>
      <c r="B143"/>
      <c r="C143"/>
      <c r="D143" s="118"/>
      <c r="E143"/>
      <c r="F143"/>
      <c r="G143"/>
      <c r="H143" s="30"/>
      <c r="I143"/>
      <c r="J143"/>
      <c r="K143" s="115"/>
      <c r="L143" s="84"/>
      <c r="M143" s="116"/>
      <c r="N143"/>
      <c r="O143" s="111"/>
      <c r="P143" s="111"/>
      <c r="Q143"/>
      <c r="R143"/>
    </row>
    <row r="144" spans="1:18" ht="14.25">
      <c r="A144" s="1" t="s">
        <v>565</v>
      </c>
      <c r="C144" s="86" t="s">
        <v>564</v>
      </c>
      <c r="D144" s="105"/>
      <c r="H144" s="105"/>
      <c r="I144" s="69">
        <v>1</v>
      </c>
      <c r="L144" s="70">
        <f>SUM(L145:L148)</f>
        <v>2.7582509580052492</v>
      </c>
      <c r="M144" s="116"/>
      <c r="N144"/>
      <c r="O144" s="111"/>
      <c r="P144" s="111"/>
      <c r="Q144"/>
      <c r="R144"/>
    </row>
    <row r="145" spans="1:18" ht="14.25">
      <c r="A145" s="23" t="s">
        <v>66</v>
      </c>
      <c r="B145" s="23"/>
      <c r="C145" s="23" t="s">
        <v>793</v>
      </c>
      <c r="D145" s="25" t="s">
        <v>794</v>
      </c>
      <c r="E145" s="24"/>
      <c r="F145" s="26"/>
      <c r="G145" s="24" t="s">
        <v>97</v>
      </c>
      <c r="H145" s="25" t="s">
        <v>795</v>
      </c>
      <c r="I145" s="24">
        <v>50</v>
      </c>
      <c r="J145" s="24" t="s">
        <v>121</v>
      </c>
      <c r="K145" s="90">
        <f>38.37/30480</f>
        <v>1.2588582677165354E-3</v>
      </c>
      <c r="L145" s="8">
        <f>SUM(K145*I145)</f>
        <v>6.2942913385826776E-2</v>
      </c>
      <c r="M145" s="21"/>
      <c r="N145" s="97" t="s">
        <v>99</v>
      </c>
      <c r="O145" s="96">
        <v>41683</v>
      </c>
      <c r="P145" s="119"/>
      <c r="Q145"/>
      <c r="R145"/>
    </row>
    <row r="146" spans="1:18" ht="14.25">
      <c r="A146" s="23" t="s">
        <v>66</v>
      </c>
      <c r="B146" s="23"/>
      <c r="C146" s="24" t="s">
        <v>796</v>
      </c>
      <c r="D146" s="25" t="s">
        <v>797</v>
      </c>
      <c r="E146" s="24"/>
      <c r="F146" s="24"/>
      <c r="G146" s="24" t="s">
        <v>97</v>
      </c>
      <c r="H146" s="25" t="s">
        <v>798</v>
      </c>
      <c r="I146" s="24">
        <v>650</v>
      </c>
      <c r="J146" s="24" t="s">
        <v>121</v>
      </c>
      <c r="K146" s="90">
        <f>211.61/304800</f>
        <v>6.9425853018372711E-4</v>
      </c>
      <c r="L146" s="8">
        <f>SUM(K146*I146)</f>
        <v>0.4512680446194226</v>
      </c>
      <c r="M146" s="21"/>
      <c r="N146" s="97" t="s">
        <v>99</v>
      </c>
      <c r="O146" s="96">
        <v>41683</v>
      </c>
      <c r="P146" s="119"/>
      <c r="Q146"/>
      <c r="R146"/>
    </row>
    <row r="147" spans="1:18" ht="14.25">
      <c r="A147" s="23" t="s">
        <v>66</v>
      </c>
      <c r="B147" s="23"/>
      <c r="C147" s="24" t="s">
        <v>799</v>
      </c>
      <c r="D147" s="25" t="s">
        <v>800</v>
      </c>
      <c r="E147" s="24"/>
      <c r="F147" s="24"/>
      <c r="G147" s="24" t="s">
        <v>97</v>
      </c>
      <c r="H147" s="25" t="s">
        <v>801</v>
      </c>
      <c r="I147" s="24">
        <v>1</v>
      </c>
      <c r="J147" s="24" t="s">
        <v>22</v>
      </c>
      <c r="K147" s="26">
        <v>1.986</v>
      </c>
      <c r="L147" s="8">
        <f>SUM(K147*I147)</f>
        <v>1.986</v>
      </c>
      <c r="M147" s="21"/>
      <c r="N147" s="97" t="s">
        <v>99</v>
      </c>
      <c r="O147" s="96">
        <v>41683</v>
      </c>
      <c r="P147" s="119"/>
      <c r="Q147"/>
      <c r="R147"/>
    </row>
    <row r="148" spans="1:18" ht="14.25">
      <c r="A148" s="23" t="s">
        <v>66</v>
      </c>
      <c r="B148" s="23"/>
      <c r="C148" s="24" t="s">
        <v>100</v>
      </c>
      <c r="D148" s="25" t="s">
        <v>101</v>
      </c>
      <c r="E148" s="24"/>
      <c r="F148" s="24"/>
      <c r="G148" s="24" t="s">
        <v>97</v>
      </c>
      <c r="H148" s="25" t="s">
        <v>102</v>
      </c>
      <c r="I148" s="24">
        <v>2</v>
      </c>
      <c r="J148" s="24" t="s">
        <v>22</v>
      </c>
      <c r="K148" s="26">
        <v>0.12902</v>
      </c>
      <c r="L148" s="8">
        <f>SUM(K148*I148)</f>
        <v>0.25803999999999999</v>
      </c>
      <c r="M148" s="21"/>
      <c r="N148" s="97" t="s">
        <v>99</v>
      </c>
      <c r="O148" s="96">
        <v>41683</v>
      </c>
      <c r="P148" s="119"/>
      <c r="Q148"/>
      <c r="R148"/>
    </row>
    <row r="149" spans="1:18" ht="14.25">
      <c r="B149"/>
      <c r="C149" s="30"/>
      <c r="D149" s="120"/>
      <c r="E149" s="30"/>
      <c r="F149" s="30"/>
      <c r="G149" s="30"/>
      <c r="H149" s="30"/>
      <c r="I149" s="30"/>
      <c r="J149" s="30"/>
      <c r="K149" s="121"/>
      <c r="L149" s="84"/>
      <c r="M149" s="116"/>
      <c r="N149" s="30"/>
      <c r="O149" s="119"/>
      <c r="P149" s="119"/>
      <c r="Q149"/>
      <c r="R149"/>
    </row>
    <row r="150" spans="1:18" ht="14.25">
      <c r="A150" s="1" t="s">
        <v>568</v>
      </c>
      <c r="C150" s="86" t="s">
        <v>567</v>
      </c>
      <c r="D150" s="105"/>
      <c r="H150" s="105"/>
      <c r="I150" s="69">
        <v>1</v>
      </c>
      <c r="L150" s="70">
        <f>SUM(L151:L155)</f>
        <v>8.6562560367454076</v>
      </c>
      <c r="M150" s="116"/>
      <c r="N150"/>
      <c r="O150" s="111"/>
      <c r="P150" s="111"/>
      <c r="Q150"/>
      <c r="R150"/>
    </row>
    <row r="151" spans="1:18" ht="14.25">
      <c r="A151" s="7" t="s">
        <v>66</v>
      </c>
      <c r="B151" s="6"/>
      <c r="C151" s="7" t="s">
        <v>802</v>
      </c>
      <c r="D151" s="25" t="s">
        <v>803</v>
      </c>
      <c r="E151" s="24"/>
      <c r="F151" s="26"/>
      <c r="G151" s="7" t="s">
        <v>97</v>
      </c>
      <c r="H151" s="25" t="s">
        <v>804</v>
      </c>
      <c r="I151" s="7">
        <v>160</v>
      </c>
      <c r="J151" s="7" t="s">
        <v>121</v>
      </c>
      <c r="K151" s="90">
        <f>89.86/30480</f>
        <v>2.9481627296587924E-3</v>
      </c>
      <c r="L151" s="8">
        <f>SUM(K151*I151)</f>
        <v>0.47170603674540679</v>
      </c>
      <c r="M151" s="21"/>
      <c r="N151" s="97" t="s">
        <v>99</v>
      </c>
      <c r="O151" s="96">
        <v>41683</v>
      </c>
      <c r="P151" s="111"/>
      <c r="Q151"/>
      <c r="R151"/>
    </row>
    <row r="152" spans="1:18" ht="14.25">
      <c r="A152" s="23" t="s">
        <v>66</v>
      </c>
      <c r="B152" s="23"/>
      <c r="C152" s="24" t="s">
        <v>805</v>
      </c>
      <c r="D152" s="25" t="s">
        <v>806</v>
      </c>
      <c r="E152" s="24"/>
      <c r="F152" s="24"/>
      <c r="G152" s="24" t="s">
        <v>97</v>
      </c>
      <c r="H152" s="25" t="s">
        <v>807</v>
      </c>
      <c r="I152" s="24">
        <v>1</v>
      </c>
      <c r="J152" s="24" t="s">
        <v>22</v>
      </c>
      <c r="K152" s="26">
        <v>5.4530000000000003</v>
      </c>
      <c r="L152" s="8">
        <f>SUM(K152*I152)</f>
        <v>5.4530000000000003</v>
      </c>
      <c r="M152" s="21"/>
      <c r="N152" s="97" t="s">
        <v>99</v>
      </c>
      <c r="O152" s="96">
        <v>41683</v>
      </c>
      <c r="P152" s="111"/>
      <c r="Q152"/>
      <c r="R152"/>
    </row>
    <row r="153" spans="1:18" ht="14.25">
      <c r="A153" s="23" t="s">
        <v>66</v>
      </c>
      <c r="B153" s="23"/>
      <c r="C153" s="24" t="s">
        <v>808</v>
      </c>
      <c r="D153" s="25" t="s">
        <v>809</v>
      </c>
      <c r="E153" s="24"/>
      <c r="F153" s="24"/>
      <c r="G153" s="24" t="s">
        <v>97</v>
      </c>
      <c r="H153" s="25" t="s">
        <v>810</v>
      </c>
      <c r="I153" s="24">
        <v>1</v>
      </c>
      <c r="J153" s="24" t="s">
        <v>22</v>
      </c>
      <c r="K153" s="26">
        <v>0.86234999999999995</v>
      </c>
      <c r="L153" s="8">
        <f>SUM(K153*I153)</f>
        <v>0.86234999999999995</v>
      </c>
      <c r="M153" s="21"/>
      <c r="N153" s="97" t="s">
        <v>99</v>
      </c>
      <c r="O153" s="96">
        <v>41683</v>
      </c>
      <c r="P153" s="111"/>
      <c r="Q153"/>
      <c r="R153"/>
    </row>
    <row r="154" spans="1:18" ht="14.25">
      <c r="A154" s="23" t="s">
        <v>66</v>
      </c>
      <c r="B154" s="23"/>
      <c r="C154" s="24" t="s">
        <v>811</v>
      </c>
      <c r="D154" s="25" t="s">
        <v>812</v>
      </c>
      <c r="E154" s="24"/>
      <c r="F154" s="24"/>
      <c r="G154" s="24" t="s">
        <v>97</v>
      </c>
      <c r="H154" s="25" t="s">
        <v>813</v>
      </c>
      <c r="I154" s="24">
        <v>1</v>
      </c>
      <c r="J154" s="24" t="s">
        <v>22</v>
      </c>
      <c r="K154" s="26">
        <v>0.97009999999999996</v>
      </c>
      <c r="L154" s="8">
        <f>SUM(K154*I154)</f>
        <v>0.97009999999999996</v>
      </c>
      <c r="M154" s="21"/>
      <c r="N154" s="97" t="s">
        <v>99</v>
      </c>
      <c r="O154" s="96">
        <v>41683</v>
      </c>
      <c r="P154" s="111"/>
      <c r="Q154"/>
      <c r="R154"/>
    </row>
    <row r="155" spans="1:18" ht="14.25">
      <c r="A155" s="23" t="s">
        <v>66</v>
      </c>
      <c r="B155" s="23"/>
      <c r="C155" s="24" t="s">
        <v>684</v>
      </c>
      <c r="D155" s="7" t="s">
        <v>685</v>
      </c>
      <c r="E155" s="7" t="s">
        <v>686</v>
      </c>
      <c r="F155" s="7" t="s">
        <v>687</v>
      </c>
      <c r="G155" s="7" t="s">
        <v>97</v>
      </c>
      <c r="H155" s="7" t="s">
        <v>688</v>
      </c>
      <c r="I155" s="7">
        <v>18</v>
      </c>
      <c r="J155" s="7" t="s">
        <v>22</v>
      </c>
      <c r="K155" s="8">
        <v>4.9950000000000001E-2</v>
      </c>
      <c r="L155" s="90">
        <f>I155*K155</f>
        <v>0.89910000000000001</v>
      </c>
      <c r="M155" s="60">
        <f>I155*$M$2</f>
        <v>13500</v>
      </c>
      <c r="N155" s="97" t="s">
        <v>689</v>
      </c>
      <c r="O155" s="99">
        <v>41689</v>
      </c>
      <c r="P155" s="111"/>
      <c r="Q155"/>
      <c r="R155"/>
    </row>
    <row r="156" spans="1:18" ht="14.25">
      <c r="A156"/>
      <c r="B156"/>
      <c r="C156" s="30"/>
      <c r="D156" s="120"/>
      <c r="E156" s="30"/>
      <c r="F156" s="30"/>
      <c r="G156" s="30"/>
      <c r="H156" s="30"/>
      <c r="I156" s="30"/>
      <c r="J156" s="30"/>
      <c r="K156" s="121"/>
      <c r="L156" s="84"/>
      <c r="M156" s="116"/>
      <c r="N156"/>
      <c r="O156" s="111"/>
      <c r="P156" s="111"/>
      <c r="Q156"/>
      <c r="R156"/>
    </row>
    <row r="157" spans="1:18" ht="14.25">
      <c r="A157" s="1" t="s">
        <v>571</v>
      </c>
      <c r="C157" s="86" t="s">
        <v>570</v>
      </c>
      <c r="D157" s="105"/>
      <c r="H157" s="105"/>
      <c r="I157" s="69">
        <v>2</v>
      </c>
      <c r="L157" s="70">
        <f>SUM(L158:L168)</f>
        <v>8.9347941666666664</v>
      </c>
      <c r="M157" s="116"/>
      <c r="N157"/>
      <c r="O157" s="111"/>
      <c r="P157" s="111"/>
      <c r="Q157"/>
      <c r="R157"/>
    </row>
    <row r="158" spans="1:18" ht="14.25">
      <c r="A158" s="7" t="s">
        <v>66</v>
      </c>
      <c r="B158" s="6"/>
      <c r="C158" s="6" t="s">
        <v>712</v>
      </c>
      <c r="D158" s="25" t="s">
        <v>713</v>
      </c>
      <c r="E158" s="6"/>
      <c r="F158" s="6"/>
      <c r="G158" s="6" t="s">
        <v>97</v>
      </c>
      <c r="H158" s="25" t="s">
        <v>714</v>
      </c>
      <c r="I158" s="6">
        <v>440</v>
      </c>
      <c r="J158" s="6" t="s">
        <v>121</v>
      </c>
      <c r="K158" s="90">
        <f>77.896/304800</f>
        <v>2.5556430446194227E-4</v>
      </c>
      <c r="L158" s="90">
        <f t="shared" ref="L158:L168" si="11">I158*K158</f>
        <v>0.11244829396325459</v>
      </c>
      <c r="M158" s="21"/>
      <c r="N158" s="97" t="s">
        <v>99</v>
      </c>
      <c r="O158" s="96">
        <v>41683</v>
      </c>
      <c r="P158" s="111"/>
      <c r="Q158"/>
      <c r="R158"/>
    </row>
    <row r="159" spans="1:18" ht="14.25">
      <c r="A159" s="7" t="s">
        <v>66</v>
      </c>
      <c r="B159" s="7"/>
      <c r="C159" s="24" t="s">
        <v>706</v>
      </c>
      <c r="D159" s="7" t="s">
        <v>707</v>
      </c>
      <c r="E159" s="7"/>
      <c r="F159" s="7"/>
      <c r="G159" s="7" t="s">
        <v>97</v>
      </c>
      <c r="H159" s="7" t="s">
        <v>708</v>
      </c>
      <c r="I159" s="7">
        <v>900</v>
      </c>
      <c r="J159" s="7" t="s">
        <v>121</v>
      </c>
      <c r="K159" s="90">
        <f>77.896/304800</f>
        <v>2.5556430446194227E-4</v>
      </c>
      <c r="L159" s="90">
        <f t="shared" si="11"/>
        <v>0.23000787401574804</v>
      </c>
      <c r="M159" s="21"/>
      <c r="N159" s="97" t="s">
        <v>99</v>
      </c>
      <c r="O159" s="96">
        <v>41683</v>
      </c>
      <c r="P159" s="111"/>
      <c r="Q159"/>
      <c r="R159"/>
    </row>
    <row r="160" spans="1:18" ht="14.25">
      <c r="A160" s="7" t="s">
        <v>66</v>
      </c>
      <c r="B160" s="7"/>
      <c r="C160" s="24" t="s">
        <v>709</v>
      </c>
      <c r="D160" s="7" t="s">
        <v>710</v>
      </c>
      <c r="E160" s="7"/>
      <c r="F160" s="7"/>
      <c r="G160" s="7" t="s">
        <v>97</v>
      </c>
      <c r="H160" s="7" t="s">
        <v>711</v>
      </c>
      <c r="I160" s="7">
        <v>260</v>
      </c>
      <c r="J160" s="7" t="s">
        <v>121</v>
      </c>
      <c r="K160" s="90">
        <f>77.896/304800</f>
        <v>2.5556430446194227E-4</v>
      </c>
      <c r="L160" s="90">
        <f t="shared" si="11"/>
        <v>6.6446719160104986E-2</v>
      </c>
      <c r="M160" s="21"/>
      <c r="N160" s="97" t="s">
        <v>99</v>
      </c>
      <c r="O160" s="96">
        <v>41683</v>
      </c>
      <c r="P160" s="111"/>
      <c r="Q160"/>
      <c r="R160"/>
    </row>
    <row r="161" spans="1:18" ht="14.25">
      <c r="A161" s="7" t="s">
        <v>66</v>
      </c>
      <c r="B161" s="6"/>
      <c r="C161" s="6" t="s">
        <v>715</v>
      </c>
      <c r="D161" s="25" t="s">
        <v>716</v>
      </c>
      <c r="E161" s="6"/>
      <c r="F161" s="6"/>
      <c r="G161" s="6" t="s">
        <v>97</v>
      </c>
      <c r="H161" s="25" t="s">
        <v>717</v>
      </c>
      <c r="I161" s="6">
        <v>90</v>
      </c>
      <c r="J161" s="6" t="s">
        <v>121</v>
      </c>
      <c r="K161" s="90">
        <f>310.223/304800</f>
        <v>1.0177919947506563E-3</v>
      </c>
      <c r="L161" s="90">
        <f t="shared" si="11"/>
        <v>9.160127952755906E-2</v>
      </c>
      <c r="M161" s="21"/>
      <c r="N161" s="97" t="s">
        <v>99</v>
      </c>
      <c r="O161" s="96">
        <v>41683</v>
      </c>
      <c r="P161" s="111"/>
      <c r="Q161"/>
      <c r="R161"/>
    </row>
    <row r="162" spans="1:18" ht="14.25">
      <c r="A162" s="7" t="s">
        <v>66</v>
      </c>
      <c r="B162" s="6"/>
      <c r="C162" s="6" t="s">
        <v>684</v>
      </c>
      <c r="D162" s="7" t="s">
        <v>685</v>
      </c>
      <c r="E162" s="7" t="s">
        <v>686</v>
      </c>
      <c r="F162" s="7" t="s">
        <v>687</v>
      </c>
      <c r="G162" s="7" t="s">
        <v>97</v>
      </c>
      <c r="H162" s="7" t="s">
        <v>688</v>
      </c>
      <c r="I162" s="7">
        <v>6</v>
      </c>
      <c r="J162" s="7" t="s">
        <v>22</v>
      </c>
      <c r="K162" s="8">
        <v>4.9950000000000001E-2</v>
      </c>
      <c r="L162" s="90">
        <f t="shared" si="11"/>
        <v>0.29970000000000002</v>
      </c>
      <c r="M162" s="60">
        <f>I162*$M$2</f>
        <v>4500</v>
      </c>
      <c r="N162" s="97" t="s">
        <v>689</v>
      </c>
      <c r="O162" s="99">
        <v>41689</v>
      </c>
      <c r="P162" s="111"/>
      <c r="Q162"/>
      <c r="R162"/>
    </row>
    <row r="163" spans="1:18" ht="14.25">
      <c r="A163" s="7" t="s">
        <v>66</v>
      </c>
      <c r="B163" s="6"/>
      <c r="C163" s="112" t="s">
        <v>724</v>
      </c>
      <c r="D163" s="23" t="s">
        <v>725</v>
      </c>
      <c r="E163" s="23" t="s">
        <v>594</v>
      </c>
      <c r="F163" s="23">
        <v>50579404</v>
      </c>
      <c r="G163" s="23" t="s">
        <v>97</v>
      </c>
      <c r="H163" s="24" t="s">
        <v>726</v>
      </c>
      <c r="I163" s="23">
        <v>1</v>
      </c>
      <c r="J163" s="7" t="s">
        <v>22</v>
      </c>
      <c r="K163" s="90">
        <v>0.12409000000000001</v>
      </c>
      <c r="L163" s="90">
        <f t="shared" si="11"/>
        <v>0.12409000000000001</v>
      </c>
      <c r="M163" s="21"/>
      <c r="N163" s="97" t="s">
        <v>99</v>
      </c>
      <c r="O163" s="96">
        <v>41683</v>
      </c>
      <c r="P163" s="111"/>
      <c r="Q163"/>
      <c r="R163"/>
    </row>
    <row r="164" spans="1:18" ht="14.25">
      <c r="A164" s="7" t="s">
        <v>66</v>
      </c>
      <c r="B164" s="6"/>
      <c r="C164" s="112" t="s">
        <v>690</v>
      </c>
      <c r="D164" s="7" t="s">
        <v>691</v>
      </c>
      <c r="E164" s="7"/>
      <c r="F164" s="7"/>
      <c r="G164" s="7" t="s">
        <v>97</v>
      </c>
      <c r="H164" s="7" t="s">
        <v>692</v>
      </c>
      <c r="I164" s="7">
        <v>1</v>
      </c>
      <c r="J164" s="7" t="s">
        <v>22</v>
      </c>
      <c r="K164" s="8">
        <v>0.12795000000000001</v>
      </c>
      <c r="L164" s="90">
        <f t="shared" si="11"/>
        <v>0.12795000000000001</v>
      </c>
      <c r="M164" s="21"/>
      <c r="N164" s="97" t="s">
        <v>99</v>
      </c>
      <c r="O164" s="96">
        <v>41683</v>
      </c>
      <c r="P164" s="111"/>
      <c r="Q164"/>
      <c r="R164"/>
    </row>
    <row r="165" spans="1:18" ht="14.25">
      <c r="A165" s="23" t="s">
        <v>66</v>
      </c>
      <c r="B165" s="23"/>
      <c r="C165" s="23" t="s">
        <v>781</v>
      </c>
      <c r="D165" s="23" t="s">
        <v>782</v>
      </c>
      <c r="E165" s="23"/>
      <c r="F165" s="23"/>
      <c r="G165" s="23" t="s">
        <v>97</v>
      </c>
      <c r="H165" s="24" t="s">
        <v>783</v>
      </c>
      <c r="I165" s="23">
        <v>1</v>
      </c>
      <c r="J165" s="23" t="s">
        <v>22</v>
      </c>
      <c r="K165" s="31">
        <v>3.95</v>
      </c>
      <c r="L165" s="90">
        <f t="shared" si="11"/>
        <v>3.95</v>
      </c>
      <c r="M165" s="21"/>
      <c r="N165" s="97" t="s">
        <v>99</v>
      </c>
      <c r="O165" s="96">
        <v>41683</v>
      </c>
      <c r="P165" s="111"/>
      <c r="Q165"/>
      <c r="R165"/>
    </row>
    <row r="166" spans="1:18" ht="14.25">
      <c r="A166" s="23" t="s">
        <v>66</v>
      </c>
      <c r="B166" s="23"/>
      <c r="C166" s="23" t="s">
        <v>784</v>
      </c>
      <c r="D166" s="23" t="s">
        <v>785</v>
      </c>
      <c r="E166" s="23"/>
      <c r="F166" s="23"/>
      <c r="G166" s="23" t="s">
        <v>97</v>
      </c>
      <c r="H166" s="24" t="s">
        <v>786</v>
      </c>
      <c r="I166" s="23">
        <v>11</v>
      </c>
      <c r="J166" s="23" t="s">
        <v>22</v>
      </c>
      <c r="K166" s="31">
        <f>979/4000</f>
        <v>0.24475</v>
      </c>
      <c r="L166" s="90">
        <f t="shared" si="11"/>
        <v>2.69225</v>
      </c>
      <c r="M166" s="21"/>
      <c r="N166" s="97" t="s">
        <v>99</v>
      </c>
      <c r="O166" s="96">
        <v>41683</v>
      </c>
      <c r="P166" s="111"/>
      <c r="Q166"/>
      <c r="R166"/>
    </row>
    <row r="167" spans="1:18" ht="14.25">
      <c r="A167" s="23" t="s">
        <v>66</v>
      </c>
      <c r="B167" s="23"/>
      <c r="C167" s="23" t="s">
        <v>790</v>
      </c>
      <c r="D167" s="114" t="s">
        <v>791</v>
      </c>
      <c r="E167" s="24"/>
      <c r="F167" s="24"/>
      <c r="G167" s="24" t="s">
        <v>97</v>
      </c>
      <c r="H167" s="24" t="s">
        <v>792</v>
      </c>
      <c r="I167" s="24">
        <v>1</v>
      </c>
      <c r="J167" s="24" t="s">
        <v>22</v>
      </c>
      <c r="K167" s="122">
        <v>0.1231</v>
      </c>
      <c r="L167" s="90">
        <f t="shared" si="11"/>
        <v>0.1231</v>
      </c>
      <c r="M167" s="21"/>
      <c r="N167" s="97" t="s">
        <v>99</v>
      </c>
      <c r="O167" s="96">
        <v>41683</v>
      </c>
      <c r="P167" s="111"/>
      <c r="Q167"/>
      <c r="R167"/>
    </row>
    <row r="168" spans="1:18" ht="14.25">
      <c r="A168" s="23" t="s">
        <v>66</v>
      </c>
      <c r="B168" s="23"/>
      <c r="C168" s="23" t="s">
        <v>814</v>
      </c>
      <c r="D168" s="25" t="s">
        <v>815</v>
      </c>
      <c r="E168" s="24"/>
      <c r="F168" s="24"/>
      <c r="G168" s="24" t="s">
        <v>97</v>
      </c>
      <c r="H168" s="25" t="s">
        <v>816</v>
      </c>
      <c r="I168" s="24">
        <v>2</v>
      </c>
      <c r="J168" s="24" t="s">
        <v>22</v>
      </c>
      <c r="K168" s="26">
        <v>0.55859999999999999</v>
      </c>
      <c r="L168" s="90">
        <f t="shared" si="11"/>
        <v>1.1172</v>
      </c>
      <c r="M168" s="21"/>
      <c r="N168" s="97" t="s">
        <v>99</v>
      </c>
      <c r="O168" s="96">
        <v>41683</v>
      </c>
      <c r="P168" s="111"/>
      <c r="Q168"/>
      <c r="R168"/>
    </row>
    <row r="169" spans="1:18" ht="14.25">
      <c r="A169"/>
      <c r="B169"/>
      <c r="C169"/>
      <c r="D169" s="120"/>
      <c r="E169" s="30"/>
      <c r="F169" s="30"/>
      <c r="G169" s="30"/>
      <c r="H169" s="30"/>
      <c r="I169" s="30"/>
      <c r="J169" s="30"/>
      <c r="K169" s="121"/>
      <c r="L169" s="84"/>
      <c r="M169" s="116"/>
      <c r="N169"/>
      <c r="O169" s="111"/>
      <c r="P169" s="111"/>
      <c r="Q169"/>
      <c r="R169"/>
    </row>
    <row r="170" spans="1:18" ht="15">
      <c r="A170" s="123" t="s">
        <v>574</v>
      </c>
      <c r="C170" s="86" t="s">
        <v>573</v>
      </c>
      <c r="D170" s="105"/>
      <c r="H170" s="105"/>
      <c r="I170" s="69">
        <v>1</v>
      </c>
      <c r="L170" s="70">
        <f>SUM(L171:L181)</f>
        <v>6.2462013123359581</v>
      </c>
      <c r="M170" s="116"/>
      <c r="N170"/>
      <c r="O170" s="111"/>
      <c r="P170" s="111"/>
      <c r="Q170"/>
      <c r="R170"/>
    </row>
    <row r="171" spans="1:18" ht="14.25">
      <c r="A171" s="7" t="s">
        <v>66</v>
      </c>
      <c r="B171" s="7"/>
      <c r="C171" s="24" t="s">
        <v>670</v>
      </c>
      <c r="D171" s="23" t="s">
        <v>671</v>
      </c>
      <c r="E171" s="7"/>
      <c r="F171" s="7"/>
      <c r="G171" s="7" t="s">
        <v>97</v>
      </c>
      <c r="H171" s="7" t="s">
        <v>672</v>
      </c>
      <c r="I171" s="7">
        <v>300</v>
      </c>
      <c r="J171" s="7" t="s">
        <v>121</v>
      </c>
      <c r="K171" s="90">
        <f>211.61/304800</f>
        <v>6.9425853018372711E-4</v>
      </c>
      <c r="L171" s="90">
        <f t="shared" ref="L171:L178" si="12">I171*K171</f>
        <v>0.20827755905511813</v>
      </c>
      <c r="M171" s="21"/>
      <c r="N171" s="97" t="s">
        <v>99</v>
      </c>
      <c r="O171" s="96">
        <v>41683</v>
      </c>
      <c r="P171" s="111"/>
      <c r="Q171"/>
      <c r="R171"/>
    </row>
    <row r="172" spans="1:18" ht="14.25">
      <c r="A172" s="7" t="s">
        <v>66</v>
      </c>
      <c r="B172" s="7"/>
      <c r="C172" s="24" t="s">
        <v>673</v>
      </c>
      <c r="D172" s="23" t="s">
        <v>674</v>
      </c>
      <c r="E172" s="7"/>
      <c r="F172" s="7"/>
      <c r="G172" s="7" t="s">
        <v>97</v>
      </c>
      <c r="H172" s="7" t="s">
        <v>675</v>
      </c>
      <c r="I172" s="7">
        <v>200</v>
      </c>
      <c r="J172" s="7" t="s">
        <v>121</v>
      </c>
      <c r="K172" s="90">
        <f>95.21/304800</f>
        <v>3.1236876640419948E-4</v>
      </c>
      <c r="L172" s="90">
        <f t="shared" si="12"/>
        <v>6.2473753280839893E-2</v>
      </c>
      <c r="M172" s="21"/>
      <c r="N172" s="97" t="s">
        <v>99</v>
      </c>
      <c r="O172" s="96">
        <v>41683</v>
      </c>
      <c r="P172" s="111"/>
      <c r="Q172"/>
      <c r="R172"/>
    </row>
    <row r="173" spans="1:18" ht="14.25">
      <c r="A173" s="23" t="s">
        <v>66</v>
      </c>
      <c r="B173" s="23"/>
      <c r="C173" s="23" t="s">
        <v>814</v>
      </c>
      <c r="D173" s="23" t="s">
        <v>815</v>
      </c>
      <c r="E173" s="24"/>
      <c r="F173" s="24"/>
      <c r="G173" s="24" t="s">
        <v>97</v>
      </c>
      <c r="H173" s="25" t="s">
        <v>816</v>
      </c>
      <c r="I173" s="24">
        <v>1</v>
      </c>
      <c r="J173" s="24" t="s">
        <v>22</v>
      </c>
      <c r="K173" s="26">
        <v>0.55859999999999999</v>
      </c>
      <c r="L173" s="90">
        <f t="shared" si="12"/>
        <v>0.55859999999999999</v>
      </c>
      <c r="M173" s="21"/>
      <c r="N173" s="97" t="s">
        <v>99</v>
      </c>
      <c r="O173" s="96">
        <v>41683</v>
      </c>
      <c r="P173" s="111"/>
      <c r="Q173"/>
      <c r="R173"/>
    </row>
    <row r="174" spans="1:18" ht="14.25">
      <c r="A174" s="7" t="s">
        <v>66</v>
      </c>
      <c r="B174" s="6"/>
      <c r="C174" s="112" t="s">
        <v>684</v>
      </c>
      <c r="D174" s="23" t="s">
        <v>685</v>
      </c>
      <c r="E174" s="23" t="s">
        <v>686</v>
      </c>
      <c r="F174" s="23" t="s">
        <v>687</v>
      </c>
      <c r="G174" s="23" t="s">
        <v>97</v>
      </c>
      <c r="H174" s="24" t="s">
        <v>688</v>
      </c>
      <c r="I174" s="23">
        <v>2</v>
      </c>
      <c r="J174" s="23" t="s">
        <v>22</v>
      </c>
      <c r="K174" s="31">
        <v>4.9950000000000001E-2</v>
      </c>
      <c r="L174" s="31">
        <f t="shared" si="12"/>
        <v>9.9900000000000003E-2</v>
      </c>
      <c r="M174" s="60">
        <f>I174*$M$2</f>
        <v>1500</v>
      </c>
      <c r="N174" s="97" t="s">
        <v>689</v>
      </c>
      <c r="O174" s="99">
        <v>41689</v>
      </c>
      <c r="P174" s="111"/>
      <c r="Q174"/>
      <c r="R174"/>
    </row>
    <row r="175" spans="1:18" ht="14.25">
      <c r="A175" s="7" t="s">
        <v>66</v>
      </c>
      <c r="B175" s="6"/>
      <c r="C175" s="112" t="s">
        <v>690</v>
      </c>
      <c r="D175" s="23" t="s">
        <v>691</v>
      </c>
      <c r="E175" s="23"/>
      <c r="F175" s="23"/>
      <c r="G175" s="23" t="s">
        <v>97</v>
      </c>
      <c r="H175" s="24" t="s">
        <v>692</v>
      </c>
      <c r="I175" s="23">
        <v>1</v>
      </c>
      <c r="J175" s="23" t="s">
        <v>22</v>
      </c>
      <c r="K175" s="31">
        <v>0.12795000000000001</v>
      </c>
      <c r="L175" s="31">
        <f t="shared" si="12"/>
        <v>0.12795000000000001</v>
      </c>
      <c r="M175" s="21"/>
      <c r="N175" s="97" t="s">
        <v>99</v>
      </c>
      <c r="O175" s="96">
        <v>41683</v>
      </c>
      <c r="P175" s="111"/>
      <c r="Q175"/>
      <c r="R175"/>
    </row>
    <row r="176" spans="1:18" ht="14.25">
      <c r="A176" s="23" t="s">
        <v>66</v>
      </c>
      <c r="B176" s="23"/>
      <c r="C176" s="23" t="s">
        <v>817</v>
      </c>
      <c r="D176" s="23" t="s">
        <v>818</v>
      </c>
      <c r="E176" s="23"/>
      <c r="F176" s="23"/>
      <c r="G176" s="23" t="s">
        <v>97</v>
      </c>
      <c r="H176" s="24" t="s">
        <v>819</v>
      </c>
      <c r="I176" s="23">
        <v>1</v>
      </c>
      <c r="J176" s="23" t="s">
        <v>22</v>
      </c>
      <c r="K176" s="31">
        <v>4.1500000000000004</v>
      </c>
      <c r="L176" s="31">
        <f t="shared" si="12"/>
        <v>4.1500000000000004</v>
      </c>
      <c r="M176" s="21"/>
      <c r="N176" s="97" t="s">
        <v>99</v>
      </c>
      <c r="O176" s="96">
        <v>41683</v>
      </c>
      <c r="P176" s="111"/>
      <c r="Q176"/>
      <c r="R176"/>
    </row>
    <row r="177" spans="1:18" ht="14.25">
      <c r="A177" s="23" t="s">
        <v>66</v>
      </c>
      <c r="B177" s="23"/>
      <c r="C177" s="23" t="s">
        <v>787</v>
      </c>
      <c r="D177" s="23" t="s">
        <v>788</v>
      </c>
      <c r="E177" s="23"/>
      <c r="F177" s="23"/>
      <c r="G177" s="23" t="s">
        <v>97</v>
      </c>
      <c r="H177" s="24" t="s">
        <v>789</v>
      </c>
      <c r="I177" s="23">
        <v>2</v>
      </c>
      <c r="J177" s="23" t="s">
        <v>22</v>
      </c>
      <c r="K177" s="31">
        <f>1099/4000</f>
        <v>0.27474999999999999</v>
      </c>
      <c r="L177" s="31">
        <f t="shared" si="12"/>
        <v>0.54949999999999999</v>
      </c>
      <c r="M177" s="21"/>
      <c r="N177" s="97" t="s">
        <v>99</v>
      </c>
      <c r="O177" s="96">
        <v>41683</v>
      </c>
      <c r="P177" s="111"/>
      <c r="Q177"/>
      <c r="R177"/>
    </row>
    <row r="178" spans="1:18" ht="14.25">
      <c r="A178" s="23" t="s">
        <v>66</v>
      </c>
      <c r="B178" s="23"/>
      <c r="C178" s="23" t="s">
        <v>784</v>
      </c>
      <c r="D178" s="23" t="s">
        <v>785</v>
      </c>
      <c r="E178" s="23"/>
      <c r="F178" s="23"/>
      <c r="G178" s="23" t="s">
        <v>97</v>
      </c>
      <c r="H178" s="24" t="s">
        <v>786</v>
      </c>
      <c r="I178" s="23">
        <v>2</v>
      </c>
      <c r="J178" s="23" t="s">
        <v>22</v>
      </c>
      <c r="K178" s="31">
        <f>979/4000</f>
        <v>0.24475</v>
      </c>
      <c r="L178" s="31">
        <f t="shared" si="12"/>
        <v>0.48949999999999999</v>
      </c>
      <c r="M178" s="21"/>
      <c r="N178" s="97" t="s">
        <v>99</v>
      </c>
      <c r="O178" s="96">
        <v>41683</v>
      </c>
      <c r="P178" s="111"/>
      <c r="Q178"/>
      <c r="R178"/>
    </row>
    <row r="179" spans="1:18" ht="14.25">
      <c r="A179"/>
      <c r="B179"/>
      <c r="C179"/>
      <c r="D179"/>
      <c r="E179"/>
      <c r="F179"/>
      <c r="G179"/>
      <c r="H179"/>
      <c r="I179"/>
      <c r="J179"/>
      <c r="K179" s="115"/>
      <c r="L179" s="115"/>
      <c r="M179" s="116"/>
      <c r="N179"/>
      <c r="O179" s="111"/>
      <c r="P179" s="111"/>
      <c r="Q179"/>
      <c r="R179"/>
    </row>
    <row r="180" spans="1:18" ht="14.25">
      <c r="A180"/>
      <c r="B180"/>
      <c r="C180"/>
      <c r="D180"/>
      <c r="E180"/>
      <c r="F180"/>
      <c r="G180"/>
      <c r="H180"/>
      <c r="I180"/>
      <c r="J180"/>
      <c r="K180" s="115"/>
      <c r="L180" s="115"/>
      <c r="M180" s="124"/>
      <c r="N180"/>
      <c r="O180" s="111"/>
      <c r="P180" s="111"/>
      <c r="Q180"/>
      <c r="R180"/>
    </row>
    <row r="181" spans="1:18" ht="14.25">
      <c r="A181"/>
      <c r="B181"/>
      <c r="C181"/>
      <c r="D181" s="118"/>
      <c r="E181"/>
      <c r="F181"/>
      <c r="G181"/>
      <c r="H181"/>
      <c r="I181"/>
      <c r="J181"/>
      <c r="K181" s="115"/>
      <c r="L181" s="84"/>
      <c r="M181" s="124"/>
      <c r="N181"/>
      <c r="O181" s="111"/>
      <c r="P181" s="111"/>
      <c r="Q181"/>
      <c r="R181"/>
    </row>
    <row r="182" spans="1:18" ht="14.25">
      <c r="A182"/>
      <c r="B182"/>
      <c r="C182"/>
      <c r="D182" s="118"/>
      <c r="E182"/>
      <c r="F182"/>
      <c r="G182"/>
      <c r="H182"/>
      <c r="I182"/>
      <c r="J182"/>
      <c r="K182" s="115"/>
      <c r="L182" s="84"/>
      <c r="M182" s="124"/>
      <c r="N182" s="71" t="s">
        <v>577</v>
      </c>
      <c r="O182" s="111"/>
      <c r="P182" s="111"/>
      <c r="Q182"/>
      <c r="R182"/>
    </row>
    <row r="183" spans="1:18" ht="14.25">
      <c r="A183"/>
      <c r="B183"/>
      <c r="C183"/>
      <c r="D183" s="118"/>
      <c r="E183"/>
      <c r="F183"/>
      <c r="G183"/>
      <c r="H183"/>
      <c r="I183"/>
      <c r="J183"/>
      <c r="K183" s="115"/>
      <c r="L183" s="84"/>
      <c r="M183" s="124"/>
      <c r="N183" s="72" t="s">
        <v>578</v>
      </c>
      <c r="O183" s="111"/>
      <c r="P183" s="111"/>
      <c r="Q183"/>
      <c r="R183"/>
    </row>
    <row r="184" spans="1:18" ht="14.25">
      <c r="A184"/>
      <c r="B184"/>
      <c r="C184"/>
      <c r="D184" s="118"/>
      <c r="E184"/>
      <c r="F184"/>
      <c r="G184"/>
      <c r="H184"/>
      <c r="I184"/>
      <c r="J184"/>
      <c r="K184" s="115"/>
      <c r="L184" s="84"/>
      <c r="M184" s="124"/>
      <c r="N184" s="74" t="s">
        <v>580</v>
      </c>
      <c r="O184" s="111"/>
      <c r="P184" s="111"/>
      <c r="Q184"/>
      <c r="R184"/>
    </row>
    <row r="185" spans="1:18" ht="14.25">
      <c r="A185"/>
      <c r="B185"/>
      <c r="C185"/>
      <c r="D185" s="118"/>
      <c r="E185"/>
      <c r="F185"/>
      <c r="G185"/>
      <c r="H185"/>
      <c r="I185"/>
      <c r="J185"/>
      <c r="K185" s="115"/>
      <c r="L185" s="84"/>
      <c r="M185" s="124"/>
      <c r="N185"/>
      <c r="O185" s="111"/>
      <c r="P185" s="111"/>
      <c r="Q185"/>
      <c r="R185"/>
    </row>
    <row r="186" spans="1:18" ht="14.25">
      <c r="A186"/>
      <c r="B186"/>
      <c r="C186"/>
      <c r="D186" s="118"/>
      <c r="E186"/>
      <c r="F186"/>
      <c r="G186"/>
      <c r="H186"/>
      <c r="I186"/>
      <c r="J186"/>
      <c r="K186" s="115"/>
      <c r="L186" s="84"/>
      <c r="M186" s="124"/>
      <c r="N186"/>
      <c r="O186" s="111"/>
      <c r="P186" s="111"/>
      <c r="Q186"/>
      <c r="R186"/>
    </row>
    <row r="187" spans="1:18" ht="14.25">
      <c r="A187"/>
      <c r="B187"/>
      <c r="C187"/>
      <c r="D187" s="118"/>
      <c r="E187"/>
      <c r="F187"/>
      <c r="G187"/>
      <c r="H187"/>
      <c r="I187">
        <f>SUM(I174,I162,I155,I137,I125,I118,I74,I60,I46,I30)</f>
        <v>86</v>
      </c>
      <c r="J187"/>
      <c r="K187" s="115"/>
      <c r="L187" s="84"/>
      <c r="M187" s="124"/>
      <c r="N187"/>
      <c r="O187" s="111"/>
      <c r="P187" s="111"/>
      <c r="Q187"/>
      <c r="R187"/>
    </row>
    <row r="188" spans="1:18" ht="14.25">
      <c r="A188"/>
      <c r="B188"/>
      <c r="C188"/>
      <c r="D188" s="118"/>
      <c r="E188"/>
      <c r="F188"/>
      <c r="G188"/>
      <c r="H188"/>
      <c r="I188">
        <f>SUM(I104,I113, I88, I96)</f>
        <v>8</v>
      </c>
      <c r="J188"/>
      <c r="K188" s="115"/>
      <c r="L188" s="84"/>
      <c r="M188" s="124"/>
      <c r="N188"/>
      <c r="O188" s="111"/>
      <c r="P188" s="111"/>
      <c r="Q188"/>
      <c r="R188"/>
    </row>
    <row r="189" spans="1:18" ht="14.25">
      <c r="A189"/>
      <c r="B189"/>
      <c r="C189"/>
      <c r="D189" s="118"/>
      <c r="E189"/>
      <c r="F189"/>
      <c r="G189"/>
      <c r="H189" s="30" t="s">
        <v>688</v>
      </c>
      <c r="I189"/>
      <c r="J189"/>
      <c r="K189" s="115"/>
      <c r="L189" s="84"/>
      <c r="M189" s="124">
        <f>SUM(M174,M162,M155,M137,M125,M118,M74,M60,M46,M30)</f>
        <v>64500</v>
      </c>
      <c r="N189"/>
      <c r="O189" s="111"/>
      <c r="P189" s="111"/>
      <c r="Q189"/>
      <c r="R189"/>
    </row>
    <row r="190" spans="1:18" ht="14.25">
      <c r="A190"/>
      <c r="B190"/>
      <c r="C190"/>
      <c r="D190" s="118"/>
      <c r="E190"/>
      <c r="F190"/>
      <c r="G190"/>
      <c r="H190" s="5" t="s">
        <v>596</v>
      </c>
      <c r="I190"/>
      <c r="J190"/>
      <c r="K190" s="115"/>
      <c r="L190" s="84"/>
      <c r="M190" s="124">
        <f>SUM(M113,M104,M96,M88)</f>
        <v>6000</v>
      </c>
      <c r="N190"/>
      <c r="O190" s="111"/>
      <c r="P190" s="111"/>
      <c r="Q190"/>
      <c r="R190"/>
    </row>
    <row r="191" spans="1:18" ht="14.25">
      <c r="A191"/>
      <c r="B191"/>
      <c r="C191"/>
      <c r="D191" s="118"/>
      <c r="E191"/>
      <c r="F191"/>
      <c r="G191"/>
      <c r="H191"/>
      <c r="I191"/>
      <c r="J191"/>
      <c r="K191" s="115"/>
      <c r="L191" s="84"/>
      <c r="M191" s="124"/>
      <c r="N191"/>
      <c r="O191" s="111"/>
      <c r="P191" s="111"/>
      <c r="Q191"/>
      <c r="R191"/>
    </row>
    <row r="192" spans="1:18" ht="14.25">
      <c r="A192"/>
      <c r="B192"/>
      <c r="C192"/>
      <c r="D192" s="118"/>
      <c r="E192"/>
      <c r="F192"/>
      <c r="G192"/>
      <c r="H192"/>
      <c r="I192"/>
      <c r="J192"/>
      <c r="K192" s="115"/>
      <c r="L192" s="84"/>
      <c r="M192" s="124"/>
      <c r="N192"/>
      <c r="O192" s="111"/>
      <c r="P192" s="111"/>
      <c r="Q192"/>
      <c r="R192"/>
    </row>
    <row r="193" spans="1:18" ht="14.25">
      <c r="A193"/>
      <c r="B193"/>
      <c r="C193"/>
      <c r="D193" s="118"/>
      <c r="E193"/>
      <c r="F193"/>
      <c r="G193"/>
      <c r="H193"/>
      <c r="I193"/>
      <c r="J193"/>
      <c r="K193" s="115"/>
      <c r="L193" s="84"/>
      <c r="M193" s="124"/>
      <c r="N193"/>
      <c r="O193" s="111"/>
      <c r="P193" s="111"/>
      <c r="Q193"/>
      <c r="R193"/>
    </row>
    <row r="194" spans="1:18" ht="14.25">
      <c r="A194"/>
      <c r="B194"/>
      <c r="C194"/>
      <c r="D194" s="118"/>
      <c r="E194"/>
      <c r="F194"/>
      <c r="G194"/>
      <c r="H194"/>
      <c r="I194"/>
      <c r="J194"/>
      <c r="K194" s="115"/>
      <c r="L194" s="84"/>
      <c r="M194" s="124"/>
      <c r="N194"/>
      <c r="O194" s="111"/>
      <c r="P194" s="111"/>
      <c r="Q194"/>
      <c r="R194"/>
    </row>
    <row r="195" spans="1:18" ht="14.25">
      <c r="A195"/>
      <c r="B195"/>
      <c r="C195"/>
      <c r="D195" s="118"/>
      <c r="E195"/>
      <c r="F195"/>
      <c r="G195"/>
      <c r="H195"/>
      <c r="I195"/>
      <c r="J195"/>
      <c r="K195" s="115"/>
      <c r="L195" s="84"/>
      <c r="M195" s="124"/>
      <c r="N195"/>
      <c r="O195" s="111"/>
      <c r="P195" s="111"/>
      <c r="Q195"/>
      <c r="R195"/>
    </row>
    <row r="196" spans="1:18" ht="14.25">
      <c r="A196"/>
      <c r="B196"/>
      <c r="C196"/>
      <c r="D196"/>
      <c r="E196"/>
      <c r="F196"/>
      <c r="G196"/>
      <c r="H196"/>
      <c r="I196"/>
      <c r="J196"/>
      <c r="K196" s="115"/>
      <c r="L196" s="115"/>
      <c r="M196" s="124"/>
      <c r="N196"/>
      <c r="O196" s="111"/>
      <c r="P196" s="111"/>
      <c r="Q196"/>
      <c r="R196"/>
    </row>
    <row r="197" spans="1:18" ht="14.25">
      <c r="A197"/>
      <c r="B197"/>
      <c r="C197"/>
      <c r="D197"/>
      <c r="E197"/>
      <c r="F197"/>
      <c r="G197"/>
      <c r="H197"/>
      <c r="I197"/>
      <c r="J197"/>
      <c r="K197" s="115"/>
      <c r="L197" s="115"/>
      <c r="M197" s="124"/>
      <c r="N197"/>
      <c r="O197" s="111"/>
      <c r="P197" s="111"/>
      <c r="Q197"/>
      <c r="R197"/>
    </row>
    <row r="198" spans="1:18" ht="14.25">
      <c r="A198" s="69"/>
      <c r="I198" s="69"/>
      <c r="K198" s="78"/>
      <c r="L198" s="70"/>
    </row>
    <row r="199" spans="1:18" ht="14.25">
      <c r="A199" s="5"/>
      <c r="K199" s="78"/>
      <c r="L199" s="70"/>
    </row>
    <row r="200" spans="1:18" ht="14.25">
      <c r="A200" s="5"/>
      <c r="B200" s="5"/>
      <c r="C200" s="5"/>
      <c r="D200" s="5"/>
      <c r="E200" s="5"/>
      <c r="F200" s="5"/>
      <c r="G200" s="5"/>
      <c r="H200" s="79"/>
      <c r="I200" s="5"/>
      <c r="J200" s="5"/>
      <c r="K200" s="84"/>
      <c r="L200" s="84"/>
    </row>
    <row r="201" spans="1:18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84"/>
      <c r="L201" s="84"/>
    </row>
    <row r="202" spans="1:18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84"/>
      <c r="L202" s="84"/>
    </row>
    <row r="203" spans="1:18" s="5" customFormat="1" ht="12.75">
      <c r="K203" s="84"/>
      <c r="L203" s="84"/>
      <c r="M203" s="64"/>
      <c r="N203" s="54"/>
      <c r="O203" s="85"/>
      <c r="P203" s="85"/>
      <c r="Q203" s="63"/>
      <c r="R203" s="54"/>
    </row>
    <row r="204" spans="1:18" s="5" customFormat="1" ht="12.75">
      <c r="K204" s="84"/>
      <c r="L204" s="84"/>
      <c r="M204" s="64"/>
      <c r="N204" s="54"/>
      <c r="O204" s="85"/>
      <c r="P204" s="85"/>
      <c r="Q204" s="63"/>
      <c r="R204" s="54"/>
    </row>
    <row r="205" spans="1:18" s="5" customFormat="1" ht="12.75">
      <c r="K205" s="84"/>
      <c r="L205" s="84"/>
      <c r="M205" s="64"/>
      <c r="N205" s="54"/>
      <c r="O205" s="85"/>
      <c r="P205" s="85"/>
      <c r="Q205" s="63"/>
      <c r="R205" s="54"/>
    </row>
    <row r="206" spans="1:18" s="5" customFormat="1" ht="12.75">
      <c r="K206" s="84"/>
      <c r="L206" s="84"/>
      <c r="M206" s="64"/>
      <c r="N206" s="54"/>
      <c r="O206" s="85"/>
      <c r="P206" s="85"/>
      <c r="Q206" s="63"/>
      <c r="R206" s="54"/>
    </row>
    <row r="207" spans="1:18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84"/>
      <c r="L207" s="84"/>
    </row>
    <row r="208" spans="1:18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84"/>
      <c r="L208" s="84"/>
    </row>
    <row r="209" spans="1:20" ht="14.25">
      <c r="K209" s="78"/>
      <c r="L209" s="62"/>
    </row>
    <row r="210" spans="1:20" ht="14.25">
      <c r="L210" s="62"/>
    </row>
    <row r="211" spans="1:20" ht="14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20" ht="14.25">
      <c r="A212" s="69"/>
      <c r="I212" s="69"/>
      <c r="K212" s="78"/>
      <c r="L212" s="67"/>
    </row>
    <row r="213" spans="1:20" ht="14.25">
      <c r="K213" s="78"/>
      <c r="L213" s="62"/>
    </row>
    <row r="214" spans="1:20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62"/>
      <c r="L214" s="62"/>
    </row>
    <row r="215" spans="1:20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62"/>
      <c r="L215" s="62"/>
    </row>
    <row r="216" spans="1:20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2"/>
      <c r="L216" s="62"/>
    </row>
    <row r="217" spans="1:20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62"/>
      <c r="L217" s="62"/>
    </row>
    <row r="218" spans="1:20" ht="14.25">
      <c r="L218" s="62"/>
    </row>
    <row r="219" spans="1:20" ht="14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20" customFormat="1" ht="14.25">
      <c r="A220" s="69"/>
      <c r="B220" s="54"/>
      <c r="C220" s="54"/>
      <c r="D220" s="54"/>
      <c r="E220" s="54"/>
      <c r="F220" s="54"/>
      <c r="G220" s="54"/>
      <c r="H220" s="54"/>
      <c r="I220" s="69"/>
      <c r="J220" s="54"/>
      <c r="K220" s="78"/>
      <c r="L220" s="67"/>
      <c r="M220" s="64"/>
      <c r="N220" s="54"/>
      <c r="O220" s="85"/>
      <c r="P220" s="85"/>
      <c r="Q220" s="63"/>
      <c r="R220" s="54"/>
      <c r="S220" s="54"/>
      <c r="T220" s="54"/>
    </row>
    <row r="221" spans="1:20" customFormat="1" ht="14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78"/>
      <c r="L221" s="62"/>
      <c r="M221" s="64"/>
      <c r="N221" s="54"/>
      <c r="O221" s="85"/>
      <c r="P221" s="85"/>
      <c r="Q221" s="63"/>
      <c r="R221" s="54"/>
      <c r="S221" s="54"/>
      <c r="T221" s="54"/>
    </row>
    <row r="222" spans="1:20" customFormat="1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62"/>
      <c r="L222" s="62"/>
      <c r="M222" s="64"/>
      <c r="N222" s="54"/>
      <c r="O222" s="85"/>
      <c r="P222" s="85"/>
      <c r="Q222" s="63"/>
      <c r="R222" s="54"/>
      <c r="S222" s="54"/>
      <c r="T222" s="54"/>
    </row>
    <row r="223" spans="1:20" customFormat="1" ht="14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62"/>
      <c r="M223" s="64"/>
      <c r="N223" s="54"/>
      <c r="O223" s="85"/>
      <c r="P223" s="85"/>
      <c r="Q223" s="63"/>
      <c r="R223" s="54"/>
      <c r="S223" s="54"/>
      <c r="T223" s="54"/>
    </row>
    <row r="224" spans="1:20" customFormat="1" ht="14.25">
      <c r="M224" s="124"/>
      <c r="O224" s="111"/>
      <c r="P224" s="111"/>
    </row>
    <row r="225" spans="1:17" customFormat="1" ht="14.25">
      <c r="M225" s="124"/>
      <c r="O225" s="111"/>
      <c r="P225" s="111"/>
    </row>
    <row r="226" spans="1:17" customFormat="1" ht="14.25">
      <c r="A226" s="69"/>
      <c r="B226" s="54"/>
      <c r="C226" s="5"/>
      <c r="D226" s="54"/>
      <c r="E226" s="54"/>
      <c r="F226" s="54"/>
      <c r="G226" s="54"/>
      <c r="H226" s="54"/>
      <c r="I226" s="69"/>
      <c r="J226" s="54"/>
      <c r="K226" s="78"/>
      <c r="L226" s="69"/>
      <c r="M226" s="64"/>
      <c r="N226" s="54"/>
      <c r="O226" s="85"/>
      <c r="P226" s="85"/>
      <c r="Q226" s="63"/>
    </row>
    <row r="227" spans="1:17" customFormat="1" ht="14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78"/>
      <c r="L227" s="54"/>
      <c r="M227" s="64"/>
      <c r="N227" s="54"/>
      <c r="O227" s="85"/>
      <c r="P227" s="85"/>
      <c r="Q227" s="63"/>
    </row>
    <row r="228" spans="1:17" customFormat="1" ht="14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78"/>
      <c r="L228" s="54"/>
      <c r="M228" s="64"/>
      <c r="N228" s="54"/>
      <c r="O228" s="85"/>
      <c r="P228" s="85"/>
      <c r="Q228" s="63"/>
    </row>
    <row r="229" spans="1:17" customFormat="1" ht="14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78"/>
      <c r="L229" s="54"/>
      <c r="M229" s="64"/>
      <c r="N229" s="54"/>
      <c r="O229" s="85"/>
      <c r="P229" s="85"/>
      <c r="Q229" s="63"/>
    </row>
    <row r="230" spans="1:17" customFormat="1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84"/>
      <c r="L230" s="54"/>
      <c r="M230" s="64"/>
      <c r="N230" s="54"/>
      <c r="O230" s="85"/>
      <c r="P230" s="85"/>
      <c r="Q230" s="63"/>
    </row>
    <row r="231" spans="1:17" customFormat="1" ht="14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64"/>
      <c r="N231" s="54"/>
      <c r="O231" s="85"/>
      <c r="P231" s="85"/>
      <c r="Q231" s="63"/>
    </row>
    <row r="232" spans="1:17" customFormat="1" ht="14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62"/>
      <c r="M232" s="64"/>
      <c r="N232" s="54"/>
      <c r="O232" s="85"/>
      <c r="P232" s="85"/>
      <c r="Q232" s="63"/>
    </row>
    <row r="233" spans="1:17" customFormat="1" ht="14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64"/>
      <c r="N233" s="54"/>
      <c r="O233" s="85"/>
      <c r="P233" s="85"/>
      <c r="Q233" s="63"/>
    </row>
    <row r="235" spans="1:17" ht="14.25">
      <c r="A235" s="69"/>
      <c r="I235" s="69"/>
      <c r="L235" s="70"/>
    </row>
    <row r="236" spans="1:17" s="5" customFormat="1" ht="12.75">
      <c r="K236" s="62"/>
      <c r="L236" s="62"/>
      <c r="M236" s="81"/>
      <c r="O236" s="98"/>
      <c r="P236" s="98"/>
      <c r="Q236" s="80"/>
    </row>
    <row r="237" spans="1:17" s="5" customFormat="1" ht="12.75">
      <c r="K237" s="62"/>
      <c r="L237" s="62"/>
      <c r="M237" s="81"/>
      <c r="O237" s="98"/>
      <c r="P237" s="98"/>
      <c r="Q237" s="80"/>
    </row>
    <row r="238" spans="1:17" ht="14.25">
      <c r="L238" s="62"/>
    </row>
    <row r="239" spans="1:17" ht="14.25">
      <c r="L239" s="62"/>
    </row>
    <row r="240" spans="1:17" ht="14.25">
      <c r="L240" s="62"/>
    </row>
    <row r="241" spans="1:12" ht="14.25">
      <c r="B241" s="30"/>
      <c r="C241" s="30"/>
      <c r="L241" s="62"/>
    </row>
    <row r="242" spans="1:12" ht="14.25">
      <c r="A242" s="69"/>
      <c r="I242" s="69"/>
      <c r="L242" s="70"/>
    </row>
    <row r="243" spans="1:12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62"/>
      <c r="L243" s="62"/>
    </row>
    <row r="244" spans="1:12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62"/>
      <c r="L244" s="62"/>
    </row>
    <row r="245" spans="1:12" ht="14.25">
      <c r="L245" s="62"/>
    </row>
    <row r="246" spans="1:12" ht="14.25">
      <c r="L246" s="62"/>
    </row>
    <row r="247" spans="1:12" ht="14.25">
      <c r="L247" s="62"/>
    </row>
    <row r="248" spans="1:12" ht="14.25">
      <c r="L248" s="62"/>
    </row>
    <row r="249" spans="1:12" ht="14.25">
      <c r="A249" s="69"/>
      <c r="I249" s="69"/>
      <c r="L249" s="70"/>
    </row>
    <row r="250" spans="1:12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62"/>
      <c r="L250" s="62"/>
    </row>
    <row r="251" spans="1:12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62"/>
      <c r="L251" s="62"/>
    </row>
    <row r="252" spans="1:12" ht="14.25">
      <c r="L252" s="62"/>
    </row>
    <row r="253" spans="1:12" ht="14.25">
      <c r="L253" s="62"/>
    </row>
    <row r="254" spans="1:12" ht="14.25">
      <c r="L254" s="62"/>
    </row>
    <row r="255" spans="1:12" ht="14.25">
      <c r="L255" s="62"/>
    </row>
    <row r="256" spans="1:12" ht="14.25">
      <c r="A256" s="69"/>
      <c r="I256" s="69"/>
      <c r="L256" s="70"/>
    </row>
    <row r="257" spans="1:12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62"/>
      <c r="L257" s="62"/>
    </row>
    <row r="258" spans="1:12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62"/>
      <c r="L258" s="62"/>
    </row>
    <row r="259" spans="1:12" ht="14.25">
      <c r="L259" s="62"/>
    </row>
    <row r="260" spans="1:12" ht="14.25">
      <c r="L260" s="62"/>
    </row>
    <row r="261" spans="1:12" ht="14.25">
      <c r="L261" s="62"/>
    </row>
  </sheetData>
  <hyperlinks>
    <hyperlink ref="T12" r:id="rId1"/>
    <hyperlink ref="S18" r:id="rId2"/>
  </hyperlinks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2"/>
  <cols>
    <col min="1" max="1" width="13.875" customWidth="1"/>
    <col min="2" max="2" width="25.875" customWidth="1"/>
    <col min="3" max="3" width="52.5" customWidth="1"/>
    <col min="4" max="4" width="10.125" customWidth="1"/>
    <col min="5" max="5" width="20.25" customWidth="1"/>
    <col min="6" max="6" width="23.625" customWidth="1"/>
    <col min="7" max="7" width="6.625" customWidth="1"/>
    <col min="8" max="8" width="7.125" customWidth="1"/>
    <col min="9" max="9" width="9.125" customWidth="1"/>
    <col min="10" max="11" width="8.125" customWidth="1"/>
  </cols>
  <sheetData>
    <row r="1" spans="1:11" ht="23.25">
      <c r="A1" s="125" t="s">
        <v>820</v>
      </c>
      <c r="B1" s="125" t="s">
        <v>821</v>
      </c>
      <c r="C1" s="125" t="s">
        <v>782</v>
      </c>
      <c r="D1" s="126"/>
      <c r="E1" s="126"/>
      <c r="F1" s="127" t="s">
        <v>783</v>
      </c>
      <c r="G1" s="128">
        <v>4</v>
      </c>
      <c r="H1" s="129"/>
      <c r="I1" s="130">
        <v>9.0399999999999991</v>
      </c>
      <c r="J1" s="130">
        <v>6.09</v>
      </c>
      <c r="K1" s="131">
        <v>5.38</v>
      </c>
    </row>
    <row r="2" spans="1:11" ht="23.25">
      <c r="A2" s="132" t="s">
        <v>822</v>
      </c>
      <c r="B2" s="132" t="s">
        <v>823</v>
      </c>
      <c r="C2" s="132" t="s">
        <v>785</v>
      </c>
      <c r="D2" s="133"/>
      <c r="E2" s="133"/>
      <c r="F2" s="134" t="s">
        <v>824</v>
      </c>
      <c r="G2" s="135">
        <v>48</v>
      </c>
      <c r="H2" s="136"/>
      <c r="I2" s="137">
        <v>0.59</v>
      </c>
      <c r="J2" s="133"/>
      <c r="K2" s="138"/>
    </row>
    <row r="3" spans="1:11" ht="23.25">
      <c r="A3" s="132" t="s">
        <v>825</v>
      </c>
      <c r="B3" s="139" t="s">
        <v>826</v>
      </c>
      <c r="C3" s="132" t="s">
        <v>719</v>
      </c>
      <c r="D3" s="133"/>
      <c r="E3" s="133"/>
      <c r="F3" s="134" t="s">
        <v>720</v>
      </c>
      <c r="G3" s="135">
        <v>3</v>
      </c>
      <c r="H3" s="136"/>
      <c r="I3" s="137">
        <v>6</v>
      </c>
      <c r="J3" s="137">
        <v>4</v>
      </c>
      <c r="K3" s="140">
        <v>3.5</v>
      </c>
    </row>
    <row r="4" spans="1:11" ht="23.25">
      <c r="A4" s="132" t="s">
        <v>827</v>
      </c>
      <c r="B4" s="132" t="s">
        <v>828</v>
      </c>
      <c r="C4" s="132" t="s">
        <v>701</v>
      </c>
      <c r="D4" s="133"/>
      <c r="E4" s="133"/>
      <c r="F4" s="134" t="s">
        <v>829</v>
      </c>
      <c r="G4" s="135">
        <v>36</v>
      </c>
      <c r="H4" s="136"/>
      <c r="I4" s="137">
        <v>0.5</v>
      </c>
      <c r="J4" s="137">
        <v>0.31</v>
      </c>
      <c r="K4" s="140">
        <v>0.26</v>
      </c>
    </row>
    <row r="5" spans="1:11" ht="23.25">
      <c r="A5" s="132" t="s">
        <v>830</v>
      </c>
      <c r="B5" s="132" t="s">
        <v>831</v>
      </c>
      <c r="C5" s="132" t="s">
        <v>722</v>
      </c>
      <c r="D5" s="133"/>
      <c r="E5" s="133"/>
      <c r="F5" s="134" t="s">
        <v>723</v>
      </c>
      <c r="G5" s="135">
        <v>2</v>
      </c>
      <c r="H5" s="136"/>
      <c r="I5" s="137">
        <v>6.34</v>
      </c>
      <c r="J5" s="137">
        <v>4.2300000000000004</v>
      </c>
      <c r="K5" s="140">
        <v>3.7</v>
      </c>
    </row>
    <row r="6" spans="1:11" ht="23.25">
      <c r="A6" s="132" t="s">
        <v>830</v>
      </c>
      <c r="B6" s="132" t="s">
        <v>832</v>
      </c>
      <c r="C6" s="132" t="s">
        <v>833</v>
      </c>
      <c r="D6" s="133"/>
      <c r="E6" s="133"/>
      <c r="F6" s="134" t="s">
        <v>736</v>
      </c>
      <c r="G6" s="135">
        <v>1</v>
      </c>
      <c r="H6" s="136"/>
      <c r="I6" s="137">
        <v>10.19</v>
      </c>
      <c r="J6" s="137">
        <v>6.87</v>
      </c>
      <c r="K6" s="140">
        <v>6.57</v>
      </c>
    </row>
    <row r="7" spans="1:11" ht="23.25">
      <c r="A7" s="139" t="s">
        <v>820</v>
      </c>
      <c r="B7" s="139" t="s">
        <v>821</v>
      </c>
      <c r="C7" s="139" t="s">
        <v>818</v>
      </c>
      <c r="D7" s="133"/>
      <c r="E7" s="133"/>
      <c r="F7" s="134" t="s">
        <v>819</v>
      </c>
      <c r="G7" s="135">
        <v>1</v>
      </c>
      <c r="H7" s="136"/>
      <c r="I7" s="137">
        <v>7.87</v>
      </c>
      <c r="J7" s="137">
        <v>5.25</v>
      </c>
      <c r="K7" s="140">
        <v>4.59</v>
      </c>
    </row>
    <row r="8" spans="1:11" ht="23.25">
      <c r="A8" s="132" t="s">
        <v>822</v>
      </c>
      <c r="B8" s="132" t="s">
        <v>823</v>
      </c>
      <c r="C8" s="132" t="s">
        <v>788</v>
      </c>
      <c r="D8" s="133"/>
      <c r="E8" s="133"/>
      <c r="F8" s="134" t="s">
        <v>834</v>
      </c>
      <c r="G8" s="135">
        <v>2</v>
      </c>
      <c r="H8" s="136"/>
      <c r="I8" s="137">
        <v>0.57999999999999996</v>
      </c>
      <c r="J8" s="133"/>
      <c r="K8" s="138"/>
    </row>
    <row r="9" spans="1:11" ht="23.25">
      <c r="A9" s="132" t="s">
        <v>822</v>
      </c>
      <c r="B9" s="132" t="s">
        <v>823</v>
      </c>
      <c r="C9" s="132" t="s">
        <v>785</v>
      </c>
      <c r="D9" s="133"/>
      <c r="E9" s="133"/>
      <c r="F9" s="134" t="s">
        <v>824</v>
      </c>
      <c r="G9" s="135">
        <v>2</v>
      </c>
      <c r="H9" s="136"/>
      <c r="I9" s="137">
        <v>0.59</v>
      </c>
      <c r="J9" s="133"/>
      <c r="K9" s="138"/>
    </row>
    <row r="10" spans="1:11" ht="23.25">
      <c r="A10" s="132" t="s">
        <v>825</v>
      </c>
      <c r="B10" s="139" t="s">
        <v>826</v>
      </c>
      <c r="C10" s="132" t="s">
        <v>835</v>
      </c>
      <c r="D10" s="133"/>
      <c r="E10" s="133"/>
      <c r="F10" s="134" t="s">
        <v>696</v>
      </c>
      <c r="G10" s="135">
        <v>1</v>
      </c>
      <c r="H10" s="136"/>
      <c r="I10" s="137">
        <v>4.43</v>
      </c>
      <c r="J10" s="137">
        <v>3</v>
      </c>
      <c r="K10" s="140">
        <v>2.57</v>
      </c>
    </row>
    <row r="11" spans="1:11" ht="23.25">
      <c r="A11" s="132" t="s">
        <v>827</v>
      </c>
      <c r="B11" s="132" t="s">
        <v>828</v>
      </c>
      <c r="C11" s="132" t="s">
        <v>698</v>
      </c>
      <c r="D11" s="133"/>
      <c r="E11" s="133"/>
      <c r="F11" s="134" t="s">
        <v>836</v>
      </c>
      <c r="G11" s="135">
        <v>2</v>
      </c>
      <c r="H11" s="136"/>
      <c r="I11" s="137">
        <v>0.5</v>
      </c>
      <c r="J11" s="137">
        <v>0.33</v>
      </c>
      <c r="K11" s="140">
        <v>0.26</v>
      </c>
    </row>
    <row r="12" spans="1:11" ht="23.25">
      <c r="A12" s="132" t="s">
        <v>827</v>
      </c>
      <c r="B12" s="132" t="s">
        <v>828</v>
      </c>
      <c r="C12" s="132" t="s">
        <v>701</v>
      </c>
      <c r="D12" s="133"/>
      <c r="E12" s="133"/>
      <c r="F12" s="134" t="s">
        <v>829</v>
      </c>
      <c r="G12" s="135">
        <v>2</v>
      </c>
      <c r="H12" s="136"/>
      <c r="I12" s="137">
        <v>0.5</v>
      </c>
      <c r="J12" s="137">
        <v>0.32</v>
      </c>
      <c r="K12" s="140">
        <v>0.26</v>
      </c>
    </row>
    <row r="13" spans="1:11" ht="23.25">
      <c r="A13" s="132" t="s">
        <v>830</v>
      </c>
      <c r="B13" s="132" t="s">
        <v>831</v>
      </c>
      <c r="C13" s="132" t="s">
        <v>704</v>
      </c>
      <c r="D13" s="133"/>
      <c r="E13" s="133"/>
      <c r="F13" s="134" t="s">
        <v>705</v>
      </c>
      <c r="G13" s="135">
        <v>1</v>
      </c>
      <c r="H13" s="136"/>
      <c r="I13" s="137">
        <v>4.9000000000000004</v>
      </c>
      <c r="J13" s="137">
        <v>3.3</v>
      </c>
      <c r="K13" s="140">
        <v>2.8</v>
      </c>
    </row>
    <row r="14" spans="1:11" ht="23.25">
      <c r="A14" s="133"/>
      <c r="B14" s="133"/>
      <c r="C14" s="133"/>
      <c r="D14" s="133"/>
      <c r="E14" s="133"/>
      <c r="F14" s="141"/>
      <c r="G14" s="142"/>
      <c r="H14" s="136"/>
      <c r="I14" s="133"/>
      <c r="J14" s="133"/>
      <c r="K14" s="138"/>
    </row>
    <row r="15" spans="1:11" ht="23.25">
      <c r="A15" s="139" t="s">
        <v>820</v>
      </c>
      <c r="B15" s="139" t="s">
        <v>837</v>
      </c>
      <c r="C15" s="143" t="s">
        <v>806</v>
      </c>
      <c r="D15" s="132" t="s">
        <v>749</v>
      </c>
      <c r="E15" s="132" t="s">
        <v>838</v>
      </c>
      <c r="F15" s="134" t="s">
        <v>807</v>
      </c>
      <c r="G15" s="135">
        <v>1</v>
      </c>
      <c r="H15" s="136"/>
      <c r="I15" s="137">
        <v>9.43</v>
      </c>
      <c r="J15" s="137">
        <v>6.35</v>
      </c>
      <c r="K15" s="140">
        <v>5.61</v>
      </c>
    </row>
    <row r="16" spans="1:11" ht="23.25">
      <c r="A16" s="144" t="s">
        <v>839</v>
      </c>
      <c r="B16" s="144" t="s">
        <v>826</v>
      </c>
      <c r="C16" s="145" t="s">
        <v>756</v>
      </c>
      <c r="D16" s="144" t="s">
        <v>749</v>
      </c>
      <c r="E16" s="144" t="s">
        <v>840</v>
      </c>
      <c r="F16" s="127" t="s">
        <v>757</v>
      </c>
      <c r="G16" s="128">
        <v>1</v>
      </c>
      <c r="H16" s="129"/>
      <c r="I16" s="130">
        <v>7.32</v>
      </c>
      <c r="J16" s="130">
        <v>4.88</v>
      </c>
      <c r="K16" s="131">
        <v>4.2699999999999996</v>
      </c>
    </row>
    <row r="17" spans="1:11" ht="23.25">
      <c r="A17" s="146" t="s">
        <v>830</v>
      </c>
      <c r="B17" s="146" t="s">
        <v>841</v>
      </c>
      <c r="C17" s="147" t="s">
        <v>759</v>
      </c>
      <c r="D17" s="146" t="s">
        <v>842</v>
      </c>
      <c r="E17" s="146" t="s">
        <v>843</v>
      </c>
      <c r="F17" s="148" t="s">
        <v>760</v>
      </c>
      <c r="G17" s="149">
        <v>1</v>
      </c>
      <c r="H17" s="136"/>
      <c r="I17" s="150">
        <v>2.0299999999999998</v>
      </c>
      <c r="J17" s="150">
        <v>1.31</v>
      </c>
      <c r="K17" s="151">
        <v>1.1200000000000001</v>
      </c>
    </row>
    <row r="18" spans="1:11" ht="23.25">
      <c r="A18" s="132" t="s">
        <v>820</v>
      </c>
      <c r="B18" s="132" t="s">
        <v>844</v>
      </c>
      <c r="C18" s="132" t="s">
        <v>809</v>
      </c>
      <c r="D18" s="132" t="s">
        <v>594</v>
      </c>
      <c r="E18" s="132" t="s">
        <v>845</v>
      </c>
      <c r="F18" s="134" t="s">
        <v>810</v>
      </c>
      <c r="G18" s="135">
        <v>1</v>
      </c>
      <c r="H18" s="136"/>
      <c r="I18" s="137">
        <v>1.55</v>
      </c>
      <c r="J18" s="137">
        <v>1</v>
      </c>
      <c r="K18" s="140">
        <v>0.86</v>
      </c>
    </row>
    <row r="19" spans="1:11" ht="23.25">
      <c r="A19" s="132" t="s">
        <v>820</v>
      </c>
      <c r="B19" s="132" t="s">
        <v>846</v>
      </c>
      <c r="C19" s="132" t="s">
        <v>812</v>
      </c>
      <c r="D19" s="132" t="s">
        <v>594</v>
      </c>
      <c r="E19" s="132" t="s">
        <v>847</v>
      </c>
      <c r="F19" s="134" t="s">
        <v>813</v>
      </c>
      <c r="G19" s="135">
        <v>1</v>
      </c>
      <c r="H19" s="136"/>
      <c r="I19" s="137">
        <v>1.97</v>
      </c>
      <c r="J19" s="137">
        <v>1.28</v>
      </c>
      <c r="K19" s="140">
        <v>1.1000000000000001</v>
      </c>
    </row>
    <row r="20" spans="1:11" ht="23.25">
      <c r="A20" s="132" t="s">
        <v>848</v>
      </c>
      <c r="B20" s="132" t="s">
        <v>849</v>
      </c>
      <c r="C20" s="132" t="s">
        <v>850</v>
      </c>
      <c r="D20" s="132" t="s">
        <v>594</v>
      </c>
      <c r="E20" s="132">
        <v>16020102</v>
      </c>
      <c r="F20" s="134" t="s">
        <v>688</v>
      </c>
      <c r="G20" s="135">
        <v>18</v>
      </c>
      <c r="H20" s="136"/>
      <c r="I20" s="137">
        <v>0.17</v>
      </c>
      <c r="J20" s="137">
        <v>0.08</v>
      </c>
      <c r="K20" s="140">
        <v>7.0000000000000007E-2</v>
      </c>
    </row>
    <row r="21" spans="1:11" ht="23.25">
      <c r="A21" s="132" t="s">
        <v>820</v>
      </c>
      <c r="B21" s="132" t="s">
        <v>851</v>
      </c>
      <c r="C21" s="132" t="s">
        <v>753</v>
      </c>
      <c r="D21" s="132" t="s">
        <v>852</v>
      </c>
      <c r="E21" s="132" t="s">
        <v>853</v>
      </c>
      <c r="F21" s="134" t="s">
        <v>754</v>
      </c>
      <c r="G21" s="135">
        <v>2</v>
      </c>
      <c r="H21" s="136"/>
      <c r="I21" s="137">
        <v>1.1599999999999999</v>
      </c>
      <c r="J21" s="137">
        <v>0.72</v>
      </c>
      <c r="K21" s="140">
        <v>0.64</v>
      </c>
    </row>
    <row r="22" spans="1:11" ht="23.25">
      <c r="A22" s="133"/>
      <c r="B22" s="133"/>
      <c r="C22" s="133"/>
      <c r="D22" s="133"/>
      <c r="E22" s="133"/>
      <c r="F22" s="141"/>
      <c r="G22" s="142"/>
      <c r="H22" s="136"/>
      <c r="I22" s="133"/>
      <c r="J22" s="133"/>
      <c r="K22" s="138"/>
    </row>
    <row r="23" spans="1:11" ht="23.25">
      <c r="A23" s="139" t="s">
        <v>854</v>
      </c>
      <c r="B23" s="132" t="s">
        <v>855</v>
      </c>
      <c r="C23" s="143" t="s">
        <v>856</v>
      </c>
      <c r="D23" s="132" t="s">
        <v>749</v>
      </c>
      <c r="E23" s="143" t="s">
        <v>857</v>
      </c>
      <c r="F23" s="152" t="s">
        <v>804</v>
      </c>
      <c r="G23" s="135">
        <v>1</v>
      </c>
      <c r="H23" s="136"/>
      <c r="I23" s="137">
        <v>90</v>
      </c>
      <c r="J23" s="133"/>
      <c r="K23" s="138"/>
    </row>
    <row r="24" spans="1:11" ht="23.25">
      <c r="A24" s="133"/>
      <c r="B24" s="133"/>
      <c r="C24" s="133"/>
      <c r="D24" s="133"/>
      <c r="E24" s="133"/>
      <c r="F24" s="141"/>
      <c r="G24" s="142"/>
      <c r="H24" s="136"/>
      <c r="I24" s="133"/>
      <c r="J24" s="133"/>
      <c r="K24" s="138"/>
    </row>
    <row r="25" spans="1:11" ht="23.25">
      <c r="A25" s="139" t="s">
        <v>858</v>
      </c>
      <c r="B25" s="132" t="s">
        <v>859</v>
      </c>
      <c r="C25" s="143" t="s">
        <v>768</v>
      </c>
      <c r="D25" s="132" t="s">
        <v>860</v>
      </c>
      <c r="E25" s="143" t="s">
        <v>861</v>
      </c>
      <c r="F25" s="152" t="s">
        <v>769</v>
      </c>
      <c r="G25" s="135">
        <v>3</v>
      </c>
      <c r="H25" s="136"/>
      <c r="I25" s="137">
        <v>1.1100000000000001</v>
      </c>
      <c r="J25" s="137">
        <v>0.67</v>
      </c>
      <c r="K25" s="140">
        <v>0.65</v>
      </c>
    </row>
    <row r="26" spans="1:11" ht="23.25">
      <c r="A26" s="139" t="s">
        <v>820</v>
      </c>
      <c r="B26" s="132" t="s">
        <v>862</v>
      </c>
      <c r="C26" s="143" t="s">
        <v>863</v>
      </c>
      <c r="D26" s="132" t="s">
        <v>594</v>
      </c>
      <c r="E26" s="132">
        <v>50579452</v>
      </c>
      <c r="F26" s="134" t="s">
        <v>692</v>
      </c>
      <c r="G26" s="135">
        <v>6</v>
      </c>
      <c r="H26" s="136"/>
      <c r="I26" s="137">
        <v>0.49</v>
      </c>
      <c r="J26" s="137">
        <v>0.31</v>
      </c>
      <c r="K26" s="140">
        <v>0.25</v>
      </c>
    </row>
    <row r="27" spans="1:11" ht="23.25">
      <c r="A27" s="132" t="s">
        <v>820</v>
      </c>
      <c r="B27" s="132" t="s">
        <v>864</v>
      </c>
      <c r="C27" s="143" t="s">
        <v>865</v>
      </c>
      <c r="D27" s="132" t="s">
        <v>594</v>
      </c>
      <c r="E27" s="132">
        <v>50579404</v>
      </c>
      <c r="F27" s="134" t="s">
        <v>726</v>
      </c>
      <c r="G27" s="135">
        <v>6</v>
      </c>
      <c r="H27" s="136"/>
      <c r="I27" s="137">
        <v>0.47</v>
      </c>
      <c r="J27" s="137">
        <v>0.34</v>
      </c>
      <c r="K27" s="140">
        <v>0.24</v>
      </c>
    </row>
    <row r="28" spans="1:11" ht="23.25">
      <c r="A28" s="132" t="s">
        <v>820</v>
      </c>
      <c r="B28" s="132" t="s">
        <v>866</v>
      </c>
      <c r="C28" s="143" t="s">
        <v>779</v>
      </c>
      <c r="D28" s="132" t="s">
        <v>594</v>
      </c>
      <c r="E28" s="132">
        <v>50579403</v>
      </c>
      <c r="F28" s="134" t="s">
        <v>780</v>
      </c>
      <c r="G28" s="135">
        <v>3</v>
      </c>
      <c r="H28" s="136"/>
      <c r="I28" s="137">
        <v>0.39</v>
      </c>
      <c r="J28" s="137">
        <v>0.26</v>
      </c>
      <c r="K28" s="140">
        <v>0.19</v>
      </c>
    </row>
    <row r="29" spans="1:11" ht="23.25">
      <c r="A29" s="132" t="s">
        <v>867</v>
      </c>
      <c r="B29" s="132" t="s">
        <v>868</v>
      </c>
      <c r="C29" s="143" t="s">
        <v>869</v>
      </c>
      <c r="D29" s="132" t="s">
        <v>594</v>
      </c>
      <c r="E29" s="132">
        <v>16020102</v>
      </c>
      <c r="F29" s="134" t="s">
        <v>688</v>
      </c>
      <c r="G29" s="135">
        <v>30</v>
      </c>
      <c r="H29" s="136"/>
      <c r="I29" s="137">
        <v>0.17</v>
      </c>
      <c r="J29" s="137">
        <v>0.1</v>
      </c>
      <c r="K29" s="140">
        <v>7.0000000000000007E-2</v>
      </c>
    </row>
    <row r="30" spans="1:11" ht="23.25">
      <c r="A30" s="132" t="s">
        <v>870</v>
      </c>
      <c r="B30" s="132" t="s">
        <v>871</v>
      </c>
      <c r="C30" s="143" t="s">
        <v>872</v>
      </c>
      <c r="D30" s="132" t="s">
        <v>594</v>
      </c>
      <c r="E30" s="132">
        <v>701070001</v>
      </c>
      <c r="F30" s="134" t="s">
        <v>763</v>
      </c>
      <c r="G30" s="142"/>
      <c r="H30" s="136"/>
      <c r="I30" s="137">
        <v>0.79</v>
      </c>
      <c r="J30" s="137">
        <v>0.49</v>
      </c>
      <c r="K30" s="140">
        <v>0.4</v>
      </c>
    </row>
    <row r="31" spans="1:11" ht="23.25">
      <c r="A31" s="132" t="s">
        <v>870</v>
      </c>
      <c r="B31" s="132" t="s">
        <v>871</v>
      </c>
      <c r="C31" s="143" t="s">
        <v>873</v>
      </c>
      <c r="D31" s="132" t="s">
        <v>594</v>
      </c>
      <c r="E31" s="132">
        <v>701070003</v>
      </c>
      <c r="F31" s="134" t="s">
        <v>599</v>
      </c>
      <c r="G31" s="142"/>
      <c r="H31" s="136"/>
      <c r="I31" s="137">
        <v>0.74</v>
      </c>
      <c r="J31" s="137">
        <v>0.46</v>
      </c>
      <c r="K31" s="140">
        <v>0.4</v>
      </c>
    </row>
    <row r="32" spans="1:11" ht="23.25">
      <c r="A32" s="132" t="s">
        <v>870</v>
      </c>
      <c r="B32" s="132" t="s">
        <v>874</v>
      </c>
      <c r="C32" s="143" t="s">
        <v>875</v>
      </c>
      <c r="D32" s="132" t="s">
        <v>594</v>
      </c>
      <c r="E32" s="132">
        <v>16020108</v>
      </c>
      <c r="F32" s="134" t="s">
        <v>596</v>
      </c>
      <c r="G32" s="142"/>
      <c r="H32" s="136"/>
      <c r="I32" s="137">
        <v>0.26</v>
      </c>
      <c r="J32" s="137">
        <v>0.14000000000000001</v>
      </c>
      <c r="K32" s="140">
        <v>0.11</v>
      </c>
    </row>
    <row r="33" spans="1:11" ht="23.25">
      <c r="A33" s="133"/>
      <c r="B33" s="133"/>
      <c r="C33" s="133"/>
      <c r="D33" s="133"/>
      <c r="E33" s="133"/>
      <c r="F33" s="141"/>
      <c r="G33" s="142"/>
      <c r="H33" s="136"/>
      <c r="I33" s="133"/>
      <c r="J33" s="133"/>
      <c r="K33" s="138"/>
    </row>
    <row r="34" spans="1:11" ht="23.25">
      <c r="A34" s="146" t="s">
        <v>876</v>
      </c>
      <c r="B34" s="146" t="s">
        <v>877</v>
      </c>
      <c r="C34" s="147" t="s">
        <v>878</v>
      </c>
      <c r="D34" s="133"/>
      <c r="E34" s="133"/>
      <c r="F34" s="141"/>
      <c r="G34" s="142"/>
      <c r="H34" s="136"/>
      <c r="I34" s="133"/>
      <c r="J34" s="133"/>
      <c r="K34" s="138"/>
    </row>
    <row r="35" spans="1:11" ht="23.25">
      <c r="A35" s="132" t="s">
        <v>876</v>
      </c>
      <c r="B35" s="132" t="s">
        <v>879</v>
      </c>
      <c r="C35" s="143" t="s">
        <v>101</v>
      </c>
      <c r="D35" s="132" t="s">
        <v>880</v>
      </c>
      <c r="E35" s="132" t="s">
        <v>881</v>
      </c>
      <c r="F35" s="134" t="s">
        <v>102</v>
      </c>
      <c r="G35" s="135">
        <v>5</v>
      </c>
      <c r="H35" s="136"/>
      <c r="I35" s="137">
        <v>0.20499999999999999</v>
      </c>
      <c r="J35" s="137">
        <v>0.17</v>
      </c>
      <c r="K35" s="140">
        <v>0.14000000000000001</v>
      </c>
    </row>
    <row r="36" spans="1:11" ht="23.25">
      <c r="A36" s="144" t="s">
        <v>876</v>
      </c>
      <c r="B36" s="144" t="s">
        <v>882</v>
      </c>
      <c r="C36" s="145" t="s">
        <v>791</v>
      </c>
      <c r="D36" s="144" t="s">
        <v>282</v>
      </c>
      <c r="E36" s="144" t="s">
        <v>883</v>
      </c>
      <c r="F36" s="127" t="s">
        <v>792</v>
      </c>
      <c r="G36" s="128">
        <v>4</v>
      </c>
      <c r="H36" s="129"/>
      <c r="I36" s="130">
        <v>0.14000000000000001</v>
      </c>
      <c r="J36" s="130">
        <v>0.13</v>
      </c>
      <c r="K36" s="131">
        <v>0.12</v>
      </c>
    </row>
    <row r="37" spans="1:11" ht="23.25">
      <c r="A37" s="139" t="s">
        <v>858</v>
      </c>
      <c r="B37" s="139" t="s">
        <v>884</v>
      </c>
      <c r="C37" s="153" t="s">
        <v>885</v>
      </c>
      <c r="D37" s="132" t="s">
        <v>886</v>
      </c>
      <c r="E37" s="132" t="s">
        <v>96</v>
      </c>
      <c r="F37" s="134" t="s">
        <v>887</v>
      </c>
      <c r="G37" s="135">
        <v>1</v>
      </c>
      <c r="H37" s="136"/>
      <c r="I37" s="137">
        <v>1.55</v>
      </c>
      <c r="J37" s="137">
        <v>1.18</v>
      </c>
      <c r="K37" s="140">
        <v>1.04</v>
      </c>
    </row>
    <row r="38" spans="1:11" ht="23.25">
      <c r="A38" s="133"/>
      <c r="B38" s="154" t="s">
        <v>888</v>
      </c>
      <c r="C38" s="155" t="s">
        <v>889</v>
      </c>
      <c r="D38" s="154" t="s">
        <v>890</v>
      </c>
      <c r="E38" s="154" t="s">
        <v>891</v>
      </c>
      <c r="F38" s="156" t="s">
        <v>892</v>
      </c>
      <c r="G38" s="142"/>
      <c r="H38" s="136"/>
      <c r="I38" s="157">
        <v>1.38</v>
      </c>
      <c r="J38" s="157">
        <v>1.05</v>
      </c>
      <c r="K38" s="158">
        <v>0.93</v>
      </c>
    </row>
    <row r="39" spans="1:11" ht="23.25">
      <c r="A39" s="139" t="s">
        <v>893</v>
      </c>
      <c r="B39" s="139" t="s">
        <v>894</v>
      </c>
      <c r="C39" s="153" t="s">
        <v>895</v>
      </c>
      <c r="D39" s="132" t="s">
        <v>896</v>
      </c>
      <c r="E39" s="132" t="s">
        <v>897</v>
      </c>
      <c r="F39" s="134" t="s">
        <v>898</v>
      </c>
      <c r="G39" s="142"/>
      <c r="H39" s="136"/>
      <c r="I39" s="137">
        <v>79.010000000000005</v>
      </c>
      <c r="J39" s="133"/>
      <c r="K39" s="138"/>
    </row>
    <row r="40" spans="1:11" ht="23.25">
      <c r="A40" s="133"/>
      <c r="B40" s="133"/>
      <c r="C40" s="143" t="s">
        <v>899</v>
      </c>
      <c r="D40" s="133"/>
      <c r="E40" s="133"/>
      <c r="F40" s="134" t="s">
        <v>900</v>
      </c>
      <c r="G40" s="135">
        <v>1</v>
      </c>
      <c r="H40" s="136"/>
      <c r="I40" s="133"/>
      <c r="J40" s="137">
        <v>194</v>
      </c>
      <c r="K40" s="138"/>
    </row>
    <row r="41" spans="1:11" ht="23.25">
      <c r="A41" s="133"/>
      <c r="B41" s="133"/>
      <c r="C41" s="143" t="s">
        <v>901</v>
      </c>
      <c r="D41" s="133"/>
      <c r="E41" s="133"/>
      <c r="F41" s="134" t="s">
        <v>717</v>
      </c>
      <c r="G41" s="142"/>
      <c r="H41" s="136"/>
      <c r="I41" s="133"/>
      <c r="J41" s="133"/>
      <c r="K41" s="140">
        <v>419</v>
      </c>
    </row>
    <row r="42" spans="1:11" ht="23.25">
      <c r="A42" s="132" t="s">
        <v>902</v>
      </c>
      <c r="B42" s="132" t="s">
        <v>903</v>
      </c>
      <c r="C42" s="143" t="s">
        <v>904</v>
      </c>
      <c r="D42" s="132" t="s">
        <v>896</v>
      </c>
      <c r="E42" s="132" t="s">
        <v>905</v>
      </c>
      <c r="F42" s="143" t="s">
        <v>906</v>
      </c>
      <c r="G42" s="142"/>
      <c r="H42" s="142"/>
      <c r="I42" s="137">
        <v>38.369999999999997</v>
      </c>
      <c r="J42" s="133"/>
      <c r="K42" s="138"/>
    </row>
    <row r="43" spans="1:11" ht="23.25">
      <c r="A43" s="133"/>
      <c r="B43" s="133"/>
      <c r="C43" s="143" t="s">
        <v>907</v>
      </c>
      <c r="D43" s="132" t="s">
        <v>896</v>
      </c>
      <c r="E43" s="132" t="s">
        <v>905</v>
      </c>
      <c r="F43" s="143" t="s">
        <v>672</v>
      </c>
      <c r="G43" s="135">
        <v>1</v>
      </c>
      <c r="H43" s="142"/>
      <c r="I43" s="137">
        <v>212</v>
      </c>
      <c r="J43" s="133"/>
      <c r="K43" s="138"/>
    </row>
    <row r="44" spans="1:11" ht="23.25">
      <c r="A44" s="132" t="s">
        <v>902</v>
      </c>
      <c r="B44" s="132" t="s">
        <v>908</v>
      </c>
      <c r="C44" s="143" t="s">
        <v>909</v>
      </c>
      <c r="D44" s="132" t="s">
        <v>896</v>
      </c>
      <c r="E44" s="132" t="s">
        <v>910</v>
      </c>
      <c r="F44" s="134" t="s">
        <v>911</v>
      </c>
      <c r="G44" s="142"/>
      <c r="H44" s="136"/>
      <c r="I44" s="137">
        <v>15.56</v>
      </c>
      <c r="J44" s="133"/>
      <c r="K44" s="138"/>
    </row>
    <row r="45" spans="1:11" ht="23.25">
      <c r="A45" s="133"/>
      <c r="B45" s="133"/>
      <c r="C45" s="143" t="s">
        <v>912</v>
      </c>
      <c r="D45" s="132" t="s">
        <v>896</v>
      </c>
      <c r="E45" s="132" t="s">
        <v>913</v>
      </c>
      <c r="F45" s="134" t="s">
        <v>675</v>
      </c>
      <c r="G45" s="135">
        <v>1</v>
      </c>
      <c r="H45" s="136"/>
      <c r="I45" s="137">
        <v>95.21</v>
      </c>
      <c r="J45" s="133"/>
      <c r="K45" s="138"/>
    </row>
    <row r="46" spans="1:11" ht="23.25">
      <c r="A46" s="132" t="s">
        <v>902</v>
      </c>
      <c r="B46" s="132" t="s">
        <v>914</v>
      </c>
      <c r="C46" s="143" t="s">
        <v>915</v>
      </c>
      <c r="D46" s="132" t="s">
        <v>896</v>
      </c>
      <c r="E46" s="132" t="s">
        <v>916</v>
      </c>
      <c r="F46" s="134" t="s">
        <v>917</v>
      </c>
      <c r="G46" s="142"/>
      <c r="H46" s="136"/>
      <c r="I46" s="137">
        <v>15.56</v>
      </c>
      <c r="J46" s="133"/>
      <c r="K46" s="138"/>
    </row>
    <row r="47" spans="1:11" ht="23.25">
      <c r="A47" s="133"/>
      <c r="B47" s="133"/>
      <c r="C47" s="143" t="s">
        <v>918</v>
      </c>
      <c r="D47" s="132" t="s">
        <v>896</v>
      </c>
      <c r="E47" s="132" t="s">
        <v>919</v>
      </c>
      <c r="F47" s="134" t="s">
        <v>708</v>
      </c>
      <c r="G47" s="135">
        <v>1</v>
      </c>
      <c r="H47" s="136"/>
      <c r="I47" s="137">
        <v>95.21</v>
      </c>
      <c r="J47" s="133"/>
      <c r="K47" s="138"/>
    </row>
    <row r="48" spans="1:11" ht="23.25">
      <c r="A48" s="159" t="s">
        <v>902</v>
      </c>
      <c r="B48" s="159" t="s">
        <v>920</v>
      </c>
      <c r="C48" s="160" t="s">
        <v>921</v>
      </c>
      <c r="D48" s="159" t="s">
        <v>896</v>
      </c>
      <c r="E48" s="159" t="s">
        <v>922</v>
      </c>
      <c r="F48" s="134" t="s">
        <v>923</v>
      </c>
      <c r="G48" s="161"/>
      <c r="H48" s="136"/>
      <c r="I48" s="137">
        <v>15.56</v>
      </c>
      <c r="J48" s="162"/>
      <c r="K48" s="163"/>
    </row>
    <row r="49" spans="1:11" ht="23.25">
      <c r="A49" s="162"/>
      <c r="B49" s="162"/>
      <c r="C49" s="160" t="s">
        <v>924</v>
      </c>
      <c r="D49" s="159" t="s">
        <v>896</v>
      </c>
      <c r="E49" s="159" t="s">
        <v>925</v>
      </c>
      <c r="F49" s="134" t="s">
        <v>711</v>
      </c>
      <c r="G49" s="164">
        <v>1</v>
      </c>
      <c r="H49" s="136"/>
      <c r="I49" s="137">
        <v>95.21</v>
      </c>
      <c r="J49" s="162"/>
      <c r="K49" s="163"/>
    </row>
    <row r="50" spans="1:11" ht="23.25">
      <c r="A50" s="132" t="s">
        <v>902</v>
      </c>
      <c r="B50" s="132" t="s">
        <v>926</v>
      </c>
      <c r="C50" s="143" t="s">
        <v>915</v>
      </c>
      <c r="D50" s="132" t="s">
        <v>896</v>
      </c>
      <c r="E50" s="132" t="s">
        <v>916</v>
      </c>
      <c r="F50" s="134" t="s">
        <v>917</v>
      </c>
      <c r="G50" s="142"/>
      <c r="H50" s="136"/>
      <c r="I50" s="137">
        <v>15.56</v>
      </c>
      <c r="J50" s="133"/>
      <c r="K50" s="138"/>
    </row>
    <row r="51" spans="1:11" ht="23.25">
      <c r="A51" s="133"/>
      <c r="B51" s="133"/>
      <c r="C51" s="143" t="s">
        <v>918</v>
      </c>
      <c r="D51" s="132" t="s">
        <v>896</v>
      </c>
      <c r="E51" s="132" t="s">
        <v>919</v>
      </c>
      <c r="F51" s="134" t="s">
        <v>708</v>
      </c>
      <c r="G51" s="135">
        <v>1</v>
      </c>
      <c r="H51" s="136"/>
      <c r="I51" s="137">
        <v>95.21</v>
      </c>
      <c r="J51" s="133"/>
      <c r="K51" s="138"/>
    </row>
    <row r="52" spans="1:11" ht="23.25">
      <c r="A52" s="132" t="s">
        <v>902</v>
      </c>
      <c r="B52" s="133"/>
      <c r="C52" s="143" t="s">
        <v>927</v>
      </c>
      <c r="D52" s="132" t="s">
        <v>896</v>
      </c>
      <c r="E52" s="132" t="s">
        <v>928</v>
      </c>
      <c r="F52" s="134" t="s">
        <v>929</v>
      </c>
      <c r="G52" s="142"/>
      <c r="H52" s="136"/>
      <c r="I52" s="137">
        <v>36.32</v>
      </c>
      <c r="J52" s="133"/>
      <c r="K52" s="138"/>
    </row>
    <row r="53" spans="1:11" ht="23.25">
      <c r="A53" s="133"/>
      <c r="B53" s="133"/>
      <c r="C53" s="143" t="s">
        <v>930</v>
      </c>
      <c r="D53" s="132" t="s">
        <v>896</v>
      </c>
      <c r="E53" s="132" t="s">
        <v>931</v>
      </c>
      <c r="F53" s="134" t="s">
        <v>714</v>
      </c>
      <c r="G53" s="135">
        <v>1</v>
      </c>
      <c r="H53" s="136"/>
      <c r="I53" s="137">
        <v>172.7</v>
      </c>
      <c r="J53" s="133"/>
      <c r="K53" s="138"/>
    </row>
    <row r="54" spans="1:11" ht="23.25">
      <c r="A54" s="144" t="s">
        <v>902</v>
      </c>
      <c r="B54" s="144" t="s">
        <v>932</v>
      </c>
      <c r="C54" s="145" t="s">
        <v>933</v>
      </c>
      <c r="D54" s="126"/>
      <c r="E54" s="126"/>
      <c r="F54" s="165"/>
      <c r="G54" s="166"/>
      <c r="H54" s="129"/>
      <c r="I54" s="126"/>
      <c r="J54" s="126"/>
      <c r="K54" s="167"/>
    </row>
    <row r="55" spans="1:11" ht="23.25">
      <c r="A55" s="132" t="s">
        <v>902</v>
      </c>
      <c r="B55" s="132" t="s">
        <v>934</v>
      </c>
      <c r="C55" s="143" t="s">
        <v>935</v>
      </c>
      <c r="D55" s="132" t="s">
        <v>896</v>
      </c>
      <c r="E55" s="132" t="s">
        <v>936</v>
      </c>
      <c r="F55" s="132" t="s">
        <v>937</v>
      </c>
      <c r="G55" s="142"/>
      <c r="H55" s="142"/>
      <c r="I55" s="137">
        <v>38.369999999999997</v>
      </c>
      <c r="J55" s="133"/>
      <c r="K55" s="138"/>
    </row>
    <row r="56" spans="1:11" ht="23.25">
      <c r="A56" s="133"/>
      <c r="B56" s="133"/>
      <c r="C56" s="143" t="s">
        <v>938</v>
      </c>
      <c r="D56" s="132" t="s">
        <v>896</v>
      </c>
      <c r="E56" s="132" t="s">
        <v>939</v>
      </c>
      <c r="F56" s="132" t="s">
        <v>798</v>
      </c>
      <c r="G56" s="135">
        <v>1</v>
      </c>
      <c r="H56" s="142"/>
      <c r="I56" s="137">
        <v>211.6</v>
      </c>
      <c r="J56" s="133"/>
      <c r="K56" s="138"/>
    </row>
    <row r="57" spans="1:11" ht="23.25">
      <c r="A57" s="132" t="s">
        <v>902</v>
      </c>
      <c r="B57" s="132" t="s">
        <v>940</v>
      </c>
      <c r="C57" s="143" t="s">
        <v>941</v>
      </c>
      <c r="D57" s="132" t="s">
        <v>896</v>
      </c>
      <c r="E57" s="132" t="s">
        <v>942</v>
      </c>
      <c r="F57" s="132" t="s">
        <v>795</v>
      </c>
      <c r="G57" s="142"/>
      <c r="H57" s="142"/>
      <c r="I57" s="137">
        <v>38.369999999999997</v>
      </c>
      <c r="J57" s="133"/>
      <c r="K57" s="138"/>
    </row>
    <row r="58" spans="1:11" ht="23.25">
      <c r="A58" s="133"/>
      <c r="B58" s="133"/>
      <c r="C58" s="143" t="s">
        <v>943</v>
      </c>
      <c r="D58" s="132" t="s">
        <v>896</v>
      </c>
      <c r="E58" s="132" t="s">
        <v>944</v>
      </c>
      <c r="F58" s="132" t="s">
        <v>945</v>
      </c>
      <c r="G58" s="135">
        <v>1</v>
      </c>
      <c r="H58" s="142"/>
      <c r="I58" s="137">
        <v>211.6</v>
      </c>
      <c r="J58" s="133"/>
      <c r="K58" s="138"/>
    </row>
    <row r="59" spans="1:11" ht="23.25">
      <c r="A59" s="132" t="s">
        <v>902</v>
      </c>
      <c r="B59" s="132" t="s">
        <v>946</v>
      </c>
      <c r="C59" s="143" t="s">
        <v>933</v>
      </c>
      <c r="D59" s="133"/>
      <c r="E59" s="133"/>
      <c r="F59" s="141"/>
      <c r="G59" s="142"/>
      <c r="H59" s="136"/>
      <c r="I59" s="133"/>
      <c r="J59" s="133"/>
      <c r="K59" s="138"/>
    </row>
    <row r="60" spans="1:11" ht="23.25">
      <c r="A60" s="133"/>
      <c r="B60" s="132" t="s">
        <v>947</v>
      </c>
      <c r="C60" s="143" t="s">
        <v>933</v>
      </c>
      <c r="D60" s="133"/>
      <c r="E60" s="133"/>
      <c r="F60" s="141"/>
      <c r="G60" s="142"/>
      <c r="H60" s="136"/>
      <c r="I60" s="133"/>
      <c r="J60" s="133"/>
      <c r="K60" s="138"/>
    </row>
    <row r="61" spans="1:11" ht="23.25">
      <c r="A61" s="132" t="s">
        <v>902</v>
      </c>
      <c r="B61" s="132" t="s">
        <v>948</v>
      </c>
      <c r="C61" s="143" t="s">
        <v>949</v>
      </c>
      <c r="D61" s="132" t="s">
        <v>896</v>
      </c>
      <c r="E61" s="132" t="s">
        <v>950</v>
      </c>
      <c r="F61" s="134" t="s">
        <v>951</v>
      </c>
      <c r="G61" s="142"/>
      <c r="H61" s="136"/>
      <c r="I61" s="137">
        <v>36.32</v>
      </c>
      <c r="J61" s="133"/>
      <c r="K61" s="138"/>
    </row>
    <row r="62" spans="1:11" ht="23.25">
      <c r="A62" s="133"/>
      <c r="B62" s="133"/>
      <c r="C62" s="143" t="s">
        <v>952</v>
      </c>
      <c r="D62" s="132" t="s">
        <v>896</v>
      </c>
      <c r="E62" s="132" t="s">
        <v>953</v>
      </c>
      <c r="F62" s="134" t="s">
        <v>729</v>
      </c>
      <c r="G62" s="135">
        <v>1</v>
      </c>
      <c r="H62" s="136"/>
      <c r="I62" s="137">
        <v>172.7</v>
      </c>
      <c r="J62" s="133"/>
      <c r="K62" s="138"/>
    </row>
    <row r="63" spans="1:11" ht="23.25">
      <c r="A63" s="132" t="s">
        <v>902</v>
      </c>
      <c r="B63" s="133"/>
      <c r="C63" s="143" t="s">
        <v>927</v>
      </c>
      <c r="D63" s="132" t="s">
        <v>896</v>
      </c>
      <c r="E63" s="132" t="s">
        <v>928</v>
      </c>
      <c r="F63" s="134" t="s">
        <v>929</v>
      </c>
      <c r="G63" s="142"/>
      <c r="H63" s="136"/>
      <c r="I63" s="137">
        <v>36.32</v>
      </c>
      <c r="J63" s="133"/>
      <c r="K63" s="138"/>
    </row>
    <row r="64" spans="1:11" ht="23.25">
      <c r="A64" s="133"/>
      <c r="B64" s="133"/>
      <c r="C64" s="143" t="s">
        <v>930</v>
      </c>
      <c r="D64" s="132" t="s">
        <v>896</v>
      </c>
      <c r="E64" s="132" t="s">
        <v>931</v>
      </c>
      <c r="F64" s="134" t="s">
        <v>714</v>
      </c>
      <c r="G64" s="135">
        <v>1</v>
      </c>
      <c r="H64" s="136"/>
      <c r="I64" s="137">
        <v>172.7</v>
      </c>
      <c r="J64" s="133"/>
      <c r="K64" s="138"/>
    </row>
    <row r="65" spans="1:11" ht="23.25">
      <c r="A65" s="132" t="s">
        <v>902</v>
      </c>
      <c r="B65" s="132" t="s">
        <v>954</v>
      </c>
      <c r="C65" s="143" t="s">
        <v>933</v>
      </c>
      <c r="D65" s="133"/>
      <c r="E65" s="133"/>
      <c r="F65" s="141"/>
      <c r="G65" s="142"/>
      <c r="H65" s="136"/>
      <c r="I65" s="133"/>
      <c r="J65" s="133"/>
      <c r="K65" s="138"/>
    </row>
    <row r="66" spans="1:11" ht="23.25">
      <c r="A66" s="132" t="s">
        <v>902</v>
      </c>
      <c r="B66" s="132" t="s">
        <v>955</v>
      </c>
      <c r="C66" s="143" t="s">
        <v>949</v>
      </c>
      <c r="D66" s="132" t="s">
        <v>896</v>
      </c>
      <c r="E66" s="132" t="s">
        <v>950</v>
      </c>
      <c r="F66" s="134" t="s">
        <v>951</v>
      </c>
      <c r="G66" s="142"/>
      <c r="H66" s="136"/>
      <c r="I66" s="137">
        <v>36.32</v>
      </c>
      <c r="J66" s="133"/>
      <c r="K66" s="138"/>
    </row>
    <row r="67" spans="1:11" ht="23.25">
      <c r="A67" s="133"/>
      <c r="B67" s="133"/>
      <c r="C67" s="143" t="s">
        <v>952</v>
      </c>
      <c r="D67" s="132" t="s">
        <v>896</v>
      </c>
      <c r="E67" s="132" t="s">
        <v>953</v>
      </c>
      <c r="F67" s="134" t="s">
        <v>729</v>
      </c>
      <c r="G67" s="135">
        <v>1</v>
      </c>
      <c r="H67" s="136"/>
      <c r="I67" s="137">
        <v>172.7</v>
      </c>
      <c r="J67" s="133"/>
      <c r="K67" s="138"/>
    </row>
    <row r="68" spans="1:11" ht="23.25">
      <c r="A68" s="132" t="s">
        <v>902</v>
      </c>
      <c r="B68" s="133"/>
      <c r="C68" s="143" t="s">
        <v>927</v>
      </c>
      <c r="D68" s="132" t="s">
        <v>896</v>
      </c>
      <c r="E68" s="132" t="s">
        <v>928</v>
      </c>
      <c r="F68" s="134" t="s">
        <v>929</v>
      </c>
      <c r="G68" s="142"/>
      <c r="H68" s="136"/>
      <c r="I68" s="137">
        <v>36.32</v>
      </c>
      <c r="J68" s="133"/>
      <c r="K68" s="138"/>
    </row>
    <row r="69" spans="1:11" ht="23.25">
      <c r="A69" s="133"/>
      <c r="B69" s="133"/>
      <c r="C69" s="143" t="s">
        <v>930</v>
      </c>
      <c r="D69" s="132" t="s">
        <v>896</v>
      </c>
      <c r="E69" s="132" t="s">
        <v>931</v>
      </c>
      <c r="F69" s="134" t="s">
        <v>714</v>
      </c>
      <c r="G69" s="135">
        <v>1</v>
      </c>
      <c r="H69" s="136"/>
      <c r="I69" s="137">
        <v>172.7</v>
      </c>
      <c r="J69" s="133"/>
      <c r="K69" s="138"/>
    </row>
    <row r="70" spans="1:11" ht="23.25">
      <c r="A70" s="132" t="s">
        <v>902</v>
      </c>
      <c r="B70" s="132" t="s">
        <v>956</v>
      </c>
      <c r="C70" s="143" t="s">
        <v>933</v>
      </c>
      <c r="D70" s="133"/>
      <c r="E70" s="133"/>
      <c r="F70" s="141"/>
      <c r="G70" s="142"/>
      <c r="H70" s="136"/>
      <c r="I70" s="133"/>
      <c r="J70" s="133"/>
      <c r="K70" s="138"/>
    </row>
    <row r="71" spans="1:11" ht="23.25">
      <c r="A71" s="132" t="s">
        <v>902</v>
      </c>
      <c r="B71" s="132" t="s">
        <v>955</v>
      </c>
      <c r="C71" s="143" t="s">
        <v>949</v>
      </c>
      <c r="D71" s="132" t="s">
        <v>896</v>
      </c>
      <c r="E71" s="132" t="s">
        <v>950</v>
      </c>
      <c r="F71" s="134" t="s">
        <v>951</v>
      </c>
      <c r="G71" s="142"/>
      <c r="H71" s="136"/>
      <c r="I71" s="137">
        <v>36.32</v>
      </c>
      <c r="J71" s="133"/>
      <c r="K71" s="138"/>
    </row>
    <row r="72" spans="1:11" ht="23.25">
      <c r="A72" s="126"/>
      <c r="B72" s="126"/>
      <c r="C72" s="145" t="s">
        <v>952</v>
      </c>
      <c r="D72" s="144" t="s">
        <v>896</v>
      </c>
      <c r="E72" s="144" t="s">
        <v>953</v>
      </c>
      <c r="F72" s="127" t="s">
        <v>729</v>
      </c>
      <c r="G72" s="128">
        <v>1</v>
      </c>
      <c r="H72" s="129"/>
      <c r="I72" s="130">
        <v>172.7</v>
      </c>
      <c r="J72" s="126"/>
      <c r="K72" s="167"/>
    </row>
    <row r="73" spans="1:11" ht="23.25">
      <c r="A73" s="132" t="s">
        <v>902</v>
      </c>
      <c r="B73" s="133"/>
      <c r="C73" s="143" t="s">
        <v>927</v>
      </c>
      <c r="D73" s="132" t="s">
        <v>896</v>
      </c>
      <c r="E73" s="132" t="s">
        <v>928</v>
      </c>
      <c r="F73" s="134" t="s">
        <v>929</v>
      </c>
      <c r="G73" s="142"/>
      <c r="H73" s="136"/>
      <c r="I73" s="137">
        <v>36.32</v>
      </c>
      <c r="J73" s="133"/>
      <c r="K73" s="138"/>
    </row>
    <row r="74" spans="1:11" ht="23.25">
      <c r="A74" s="133"/>
      <c r="B74" s="133"/>
      <c r="C74" s="143" t="s">
        <v>930</v>
      </c>
      <c r="D74" s="132" t="s">
        <v>896</v>
      </c>
      <c r="E74" s="132" t="s">
        <v>931</v>
      </c>
      <c r="F74" s="134" t="s">
        <v>714</v>
      </c>
      <c r="G74" s="135">
        <v>1</v>
      </c>
      <c r="H74" s="136"/>
      <c r="I74" s="137">
        <v>172.7</v>
      </c>
      <c r="J74" s="133"/>
      <c r="K74" s="138"/>
    </row>
    <row r="75" spans="1:11" ht="23.25">
      <c r="A75" s="139" t="s">
        <v>957</v>
      </c>
      <c r="B75" s="132" t="s">
        <v>958</v>
      </c>
      <c r="C75" s="143" t="s">
        <v>800</v>
      </c>
      <c r="D75" s="132" t="s">
        <v>594</v>
      </c>
      <c r="E75" s="143" t="s">
        <v>959</v>
      </c>
      <c r="F75" s="152" t="s">
        <v>801</v>
      </c>
      <c r="G75" s="135">
        <v>1</v>
      </c>
      <c r="H75" s="136"/>
      <c r="I75" s="137">
        <v>4.33</v>
      </c>
      <c r="J75" s="137">
        <v>2.2400000000000002</v>
      </c>
      <c r="K75" s="140">
        <v>1.98</v>
      </c>
    </row>
    <row r="76" spans="1:11" ht="23.25">
      <c r="A76" s="132" t="s">
        <v>957</v>
      </c>
      <c r="B76" s="132" t="s">
        <v>960</v>
      </c>
      <c r="C76" s="143" t="s">
        <v>815</v>
      </c>
      <c r="D76" s="132" t="s">
        <v>594</v>
      </c>
      <c r="E76" s="143" t="s">
        <v>961</v>
      </c>
      <c r="F76" s="152" t="s">
        <v>816</v>
      </c>
      <c r="G76" s="135">
        <v>5</v>
      </c>
      <c r="H76" s="136"/>
      <c r="I76" s="137">
        <v>1.6</v>
      </c>
      <c r="J76" s="137">
        <v>0.76</v>
      </c>
      <c r="K76" s="140">
        <v>0.67</v>
      </c>
    </row>
    <row r="77" spans="1:11" ht="23.25">
      <c r="A77" s="132" t="s">
        <v>962</v>
      </c>
      <c r="B77" s="132" t="s">
        <v>963</v>
      </c>
      <c r="C77" s="168" t="s">
        <v>964</v>
      </c>
      <c r="D77" s="132" t="s">
        <v>282</v>
      </c>
      <c r="E77" s="169" t="s">
        <v>283</v>
      </c>
      <c r="F77" s="134" t="s">
        <v>965</v>
      </c>
      <c r="G77" s="135">
        <v>1</v>
      </c>
      <c r="H77" s="136"/>
      <c r="I77" s="137">
        <v>39.35</v>
      </c>
      <c r="J77" s="133"/>
      <c r="K77" s="138"/>
    </row>
    <row r="78" spans="1:11" ht="23.25">
      <c r="A78" s="132" t="s">
        <v>962</v>
      </c>
      <c r="B78" s="132" t="s">
        <v>963</v>
      </c>
      <c r="C78" s="168" t="s">
        <v>966</v>
      </c>
      <c r="D78" s="132" t="s">
        <v>282</v>
      </c>
      <c r="E78" s="133"/>
      <c r="F78" s="141"/>
      <c r="G78" s="135">
        <v>3</v>
      </c>
      <c r="H78" s="136"/>
      <c r="I78" s="133"/>
      <c r="J78" s="133"/>
      <c r="K78" s="138"/>
    </row>
    <row r="79" spans="1:11" ht="23.25">
      <c r="A79" s="144" t="s">
        <v>820</v>
      </c>
      <c r="B79" s="144" t="s">
        <v>967</v>
      </c>
      <c r="C79" s="145" t="s">
        <v>968</v>
      </c>
      <c r="D79" s="126"/>
      <c r="E79" s="126"/>
      <c r="F79" s="145" t="s">
        <v>969</v>
      </c>
      <c r="G79" s="128">
        <v>2</v>
      </c>
      <c r="H79" s="166"/>
      <c r="I79" s="126"/>
      <c r="J79" s="126"/>
      <c r="K79" s="167"/>
    </row>
    <row r="80" spans="1:11" ht="23.25">
      <c r="A80" s="132" t="s">
        <v>820</v>
      </c>
      <c r="B80" s="132" t="s">
        <v>970</v>
      </c>
      <c r="C80" s="143" t="s">
        <v>971</v>
      </c>
      <c r="D80" s="133"/>
      <c r="E80" s="133"/>
      <c r="F80" s="143" t="s">
        <v>972</v>
      </c>
      <c r="G80" s="135">
        <v>2</v>
      </c>
      <c r="H80" s="142"/>
      <c r="I80" s="133"/>
      <c r="J80" s="133"/>
      <c r="K80" s="138"/>
    </row>
    <row r="81" spans="1:11" ht="23.25">
      <c r="A81" s="146" t="s">
        <v>973</v>
      </c>
      <c r="B81" s="146" t="s">
        <v>974</v>
      </c>
      <c r="C81" s="147" t="s">
        <v>748</v>
      </c>
      <c r="D81" s="170" t="s">
        <v>749</v>
      </c>
      <c r="E81" s="147" t="s">
        <v>975</v>
      </c>
      <c r="F81" s="147" t="s">
        <v>750</v>
      </c>
      <c r="G81" s="142"/>
      <c r="H81" s="142"/>
      <c r="I81" s="133"/>
      <c r="J81" s="133"/>
      <c r="K81" s="138"/>
    </row>
    <row r="82" spans="1:11" ht="23.25">
      <c r="A82" s="171" t="s">
        <v>976</v>
      </c>
      <c r="B82" s="146" t="s">
        <v>977</v>
      </c>
      <c r="C82" s="147" t="s">
        <v>978</v>
      </c>
      <c r="D82" s="133"/>
      <c r="E82" s="133"/>
      <c r="F82" s="172" t="s">
        <v>979</v>
      </c>
      <c r="G82" s="149">
        <v>1</v>
      </c>
      <c r="H82" s="136"/>
      <c r="I82" s="150">
        <v>17.920000000000002</v>
      </c>
      <c r="J82" s="133"/>
      <c r="K82" s="138"/>
    </row>
    <row r="83" spans="1:11" ht="23.25">
      <c r="A83" s="171" t="s">
        <v>980</v>
      </c>
      <c r="B83" s="146" t="s">
        <v>981</v>
      </c>
      <c r="C83" s="133"/>
      <c r="D83" s="133"/>
      <c r="E83" s="133"/>
      <c r="F83" s="141"/>
      <c r="G83" s="142"/>
      <c r="H83" s="136"/>
      <c r="I83" s="133"/>
      <c r="J83" s="133"/>
      <c r="K83" s="138"/>
    </row>
    <row r="84" spans="1:11" ht="23.25">
      <c r="A84" s="146" t="s">
        <v>982</v>
      </c>
      <c r="B84" s="146" t="s">
        <v>983</v>
      </c>
      <c r="C84" s="173" t="s">
        <v>984</v>
      </c>
      <c r="D84" s="133"/>
      <c r="E84" s="133"/>
      <c r="F84" s="172" t="s">
        <v>985</v>
      </c>
      <c r="G84" s="142"/>
      <c r="H84" s="136"/>
      <c r="I84" s="133"/>
      <c r="J84" s="133"/>
      <c r="K84" s="138"/>
    </row>
    <row r="85" spans="1:11" ht="23.25">
      <c r="A85" s="133"/>
      <c r="B85" s="133"/>
      <c r="C85" s="133"/>
      <c r="D85" s="133"/>
      <c r="E85" s="133"/>
      <c r="F85" s="141"/>
      <c r="G85" s="142"/>
      <c r="H85" s="136"/>
      <c r="I85" s="133"/>
      <c r="J85" s="133"/>
      <c r="K85" s="138"/>
    </row>
  </sheetData>
  <pageMargins left="0" right="0" top="0.39370000000000011" bottom="0.39370000000000011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1"/>
  <sheetViews>
    <sheetView workbookViewId="0"/>
  </sheetViews>
  <sheetFormatPr defaultRowHeight="12.2"/>
  <cols>
    <col min="1" max="1" width="10.625" customWidth="1"/>
    <col min="2" max="2" width="11.625" customWidth="1"/>
    <col min="3" max="3" width="69.375" customWidth="1"/>
    <col min="4" max="4" width="10.625" customWidth="1"/>
    <col min="5" max="5" width="8" customWidth="1"/>
    <col min="6" max="6" width="15.125" customWidth="1"/>
    <col min="7" max="7" width="22.875" customWidth="1"/>
    <col min="8" max="8" width="10.625" customWidth="1"/>
    <col min="9" max="9" width="6.625" customWidth="1"/>
    <col min="10" max="10" width="10.625" customWidth="1"/>
    <col min="11" max="11" width="10.625" style="188" customWidth="1"/>
    <col min="12" max="12" width="14.125" style="124" customWidth="1"/>
    <col min="13" max="13" width="9.625" style="124" customWidth="1"/>
    <col min="14" max="14" width="10.25" style="33" customWidth="1"/>
    <col min="15" max="15" width="29.5" style="14" customWidth="1"/>
    <col min="16" max="16" width="10.5" style="124" customWidth="1"/>
    <col min="17" max="17" width="10.625" style="111" customWidth="1"/>
    <col min="18" max="18" width="12.875" style="111" customWidth="1"/>
    <col min="19" max="19" width="26.5" customWidth="1"/>
    <col min="20" max="22" width="10.625" customWidth="1"/>
  </cols>
  <sheetData>
    <row r="1" spans="1:22" ht="14.25">
      <c r="A1" s="5"/>
      <c r="B1" s="5"/>
      <c r="C1" s="174"/>
      <c r="D1" s="5"/>
      <c r="E1" s="5"/>
      <c r="F1" s="5"/>
      <c r="G1" s="5"/>
      <c r="H1" s="3" t="s">
        <v>986</v>
      </c>
      <c r="I1" s="5"/>
      <c r="J1" s="67" t="s">
        <v>987</v>
      </c>
      <c r="K1" s="175" t="s">
        <v>988</v>
      </c>
      <c r="L1" s="176" t="s">
        <v>989</v>
      </c>
      <c r="M1" s="176" t="s">
        <v>15</v>
      </c>
      <c r="N1" s="177" t="s">
        <v>990</v>
      </c>
      <c r="O1" s="178" t="s">
        <v>14</v>
      </c>
      <c r="P1" s="64" t="s">
        <v>15</v>
      </c>
      <c r="Q1" s="65" t="s">
        <v>16</v>
      </c>
      <c r="R1" s="65" t="s">
        <v>17</v>
      </c>
      <c r="S1" s="54"/>
      <c r="T1" s="54"/>
      <c r="U1" s="54"/>
    </row>
    <row r="2" spans="1:22" ht="14.25">
      <c r="A2" s="5" t="s">
        <v>519</v>
      </c>
      <c r="B2" s="5" t="s">
        <v>607</v>
      </c>
      <c r="C2" s="179" t="s">
        <v>608</v>
      </c>
      <c r="D2" s="5"/>
      <c r="E2" s="5"/>
      <c r="F2" s="5" t="s">
        <v>610</v>
      </c>
      <c r="G2" s="180">
        <v>906501</v>
      </c>
      <c r="H2" s="5">
        <v>1</v>
      </c>
      <c r="I2" s="5" t="s">
        <v>22</v>
      </c>
      <c r="J2" s="62">
        <v>8.27</v>
      </c>
      <c r="K2" s="181">
        <v>180</v>
      </c>
      <c r="L2" s="182">
        <f>(K2*J2)</f>
        <v>1488.6</v>
      </c>
      <c r="M2" s="183" t="s">
        <v>611</v>
      </c>
      <c r="N2" s="184">
        <v>41679</v>
      </c>
      <c r="O2" s="185" t="s">
        <v>71</v>
      </c>
      <c r="P2" s="64"/>
      <c r="Q2" s="85"/>
      <c r="R2" s="85"/>
      <c r="S2" s="54"/>
      <c r="T2" s="54"/>
      <c r="U2" s="54"/>
    </row>
    <row r="3" spans="1:22" ht="14.25">
      <c r="A3" s="5"/>
      <c r="B3" s="5"/>
      <c r="C3" s="179"/>
      <c r="D3" s="5"/>
      <c r="E3" s="5"/>
      <c r="F3" s="5"/>
      <c r="G3" s="180"/>
      <c r="H3" s="5"/>
      <c r="I3" s="5"/>
      <c r="J3" s="62"/>
      <c r="K3" s="64"/>
      <c r="L3" s="182"/>
      <c r="M3" s="81"/>
      <c r="N3" s="184"/>
      <c r="O3" s="178"/>
      <c r="P3" s="64"/>
      <c r="Q3" s="85"/>
      <c r="R3" s="85"/>
      <c r="S3" s="54"/>
      <c r="T3" s="54"/>
      <c r="U3" s="54"/>
    </row>
    <row r="4" spans="1:22" ht="14.25">
      <c r="A4" s="5" t="s">
        <v>519</v>
      </c>
      <c r="B4" s="5" t="s">
        <v>613</v>
      </c>
      <c r="C4" s="179" t="s">
        <v>614</v>
      </c>
      <c r="D4" s="5"/>
      <c r="E4" s="5"/>
      <c r="F4" s="5" t="s">
        <v>616</v>
      </c>
      <c r="G4" s="180" t="s">
        <v>617</v>
      </c>
      <c r="H4" s="5">
        <v>1</v>
      </c>
      <c r="I4" s="5" t="s">
        <v>22</v>
      </c>
      <c r="J4" s="62">
        <v>1.05</v>
      </c>
      <c r="K4" s="181">
        <v>320</v>
      </c>
      <c r="L4" s="182">
        <f>(K4*J4)</f>
        <v>336</v>
      </c>
      <c r="M4" s="183" t="s">
        <v>618</v>
      </c>
      <c r="N4" s="184">
        <v>41679</v>
      </c>
      <c r="O4" s="185" t="s">
        <v>71</v>
      </c>
      <c r="P4" s="64"/>
      <c r="Q4" s="85"/>
      <c r="R4" s="85"/>
      <c r="S4" s="54"/>
      <c r="T4" s="54"/>
      <c r="U4" s="54"/>
    </row>
    <row r="5" spans="1:22" ht="14.25">
      <c r="A5" s="5"/>
      <c r="B5" s="5"/>
      <c r="C5" s="179"/>
      <c r="D5" s="5"/>
      <c r="E5" s="5"/>
      <c r="F5" s="5"/>
      <c r="G5" s="180"/>
      <c r="H5" s="5"/>
      <c r="I5" s="5"/>
      <c r="J5" s="62"/>
      <c r="K5" s="64"/>
      <c r="L5" s="182"/>
      <c r="M5" s="81"/>
      <c r="N5" s="184"/>
      <c r="O5" s="178"/>
      <c r="P5" s="64"/>
      <c r="Q5" s="85"/>
      <c r="R5" s="85"/>
      <c r="S5" s="54"/>
      <c r="T5" s="54"/>
      <c r="U5" s="54"/>
    </row>
    <row r="6" spans="1:22" ht="14.25">
      <c r="A6" s="5" t="s">
        <v>519</v>
      </c>
      <c r="B6" s="5" t="s">
        <v>622</v>
      </c>
      <c r="C6" s="179" t="s">
        <v>623</v>
      </c>
      <c r="D6" s="5"/>
      <c r="E6" s="5"/>
      <c r="F6" s="5" t="s">
        <v>624</v>
      </c>
      <c r="G6" s="180">
        <v>35340592</v>
      </c>
      <c r="H6" s="5">
        <v>1</v>
      </c>
      <c r="I6" s="5" t="s">
        <v>22</v>
      </c>
      <c r="J6" s="62">
        <v>2.0299999999999998</v>
      </c>
      <c r="K6" s="181">
        <v>320</v>
      </c>
      <c r="L6" s="182">
        <f>(K6*J6)</f>
        <v>649.59999999999991</v>
      </c>
      <c r="M6" s="183" t="s">
        <v>625</v>
      </c>
      <c r="N6" s="184">
        <v>41679</v>
      </c>
      <c r="O6" s="185" t="s">
        <v>71</v>
      </c>
      <c r="P6" s="64"/>
      <c r="Q6" s="85"/>
      <c r="R6" s="85"/>
      <c r="S6" s="54"/>
      <c r="T6" s="54"/>
      <c r="U6" s="54" t="s">
        <v>626</v>
      </c>
    </row>
    <row r="7" spans="1:22" ht="14.25">
      <c r="A7" s="5"/>
      <c r="B7" s="5"/>
      <c r="C7" s="179"/>
      <c r="D7" s="5"/>
      <c r="E7" s="5"/>
      <c r="F7" s="5"/>
      <c r="G7" s="180"/>
      <c r="H7" s="5"/>
      <c r="I7" s="5"/>
      <c r="J7" s="62"/>
      <c r="K7" s="64"/>
      <c r="L7" s="182"/>
      <c r="M7" s="81"/>
      <c r="N7" s="184"/>
      <c r="O7" s="178"/>
      <c r="P7" s="64"/>
      <c r="Q7" s="85"/>
      <c r="R7" s="85"/>
      <c r="S7" s="54"/>
      <c r="T7" s="54"/>
      <c r="U7" s="54"/>
    </row>
    <row r="8" spans="1:22" ht="14.25">
      <c r="A8" s="5" t="s">
        <v>519</v>
      </c>
      <c r="B8" s="5" t="s">
        <v>627</v>
      </c>
      <c r="C8" s="179" t="s">
        <v>628</v>
      </c>
      <c r="D8" s="5"/>
      <c r="E8" s="5"/>
      <c r="F8" s="5" t="s">
        <v>991</v>
      </c>
      <c r="G8" s="180" t="s">
        <v>631</v>
      </c>
      <c r="H8" s="5">
        <v>1</v>
      </c>
      <c r="I8" s="5" t="s">
        <v>22</v>
      </c>
      <c r="J8" s="62">
        <v>2.2999999999999998</v>
      </c>
      <c r="K8" s="181">
        <v>350</v>
      </c>
      <c r="L8" s="182">
        <f>(K8*J8)</f>
        <v>804.99999999999989</v>
      </c>
      <c r="M8" s="183" t="s">
        <v>632</v>
      </c>
      <c r="N8" s="184">
        <v>41679</v>
      </c>
      <c r="O8" s="185" t="s">
        <v>71</v>
      </c>
      <c r="P8" s="64" t="s">
        <v>992</v>
      </c>
      <c r="Q8" s="85"/>
      <c r="R8" s="85"/>
      <c r="S8" s="54"/>
      <c r="T8" s="54"/>
      <c r="U8" s="54"/>
    </row>
    <row r="9" spans="1:22" ht="14.25">
      <c r="A9" s="5"/>
      <c r="B9" s="5"/>
      <c r="C9" s="179"/>
      <c r="D9" s="5"/>
      <c r="E9" s="5"/>
      <c r="F9" s="5"/>
      <c r="G9" s="180"/>
      <c r="H9" s="5"/>
      <c r="I9" s="5"/>
      <c r="J9" s="62"/>
      <c r="K9" s="64"/>
      <c r="L9" s="182"/>
      <c r="M9" s="81"/>
      <c r="N9" s="184"/>
      <c r="O9" s="178"/>
      <c r="P9" s="64"/>
      <c r="Q9" s="85"/>
      <c r="R9" s="85"/>
      <c r="S9" s="54"/>
      <c r="T9" s="54"/>
      <c r="U9" s="54"/>
    </row>
    <row r="10" spans="1:22" ht="14.25">
      <c r="A10" s="5" t="s">
        <v>519</v>
      </c>
      <c r="B10" s="5" t="s">
        <v>634</v>
      </c>
      <c r="C10" s="179" t="s">
        <v>635</v>
      </c>
      <c r="D10" s="5"/>
      <c r="E10" s="5"/>
      <c r="F10" s="5" t="s">
        <v>637</v>
      </c>
      <c r="G10" s="180" t="s">
        <v>638</v>
      </c>
      <c r="H10" s="5">
        <v>1</v>
      </c>
      <c r="I10" s="5" t="s">
        <v>22</v>
      </c>
      <c r="J10" s="62">
        <v>2.25</v>
      </c>
      <c r="K10" s="181">
        <v>320</v>
      </c>
      <c r="L10" s="182">
        <f>(K10*J10)</f>
        <v>720</v>
      </c>
      <c r="M10" s="183" t="s">
        <v>639</v>
      </c>
      <c r="N10" s="184">
        <v>41679</v>
      </c>
      <c r="O10" s="185" t="s">
        <v>71</v>
      </c>
      <c r="P10" s="178" t="s">
        <v>640</v>
      </c>
      <c r="Q10" s="85"/>
      <c r="R10" s="85"/>
      <c r="S10" s="54"/>
      <c r="T10" s="54"/>
      <c r="U10" s="54"/>
    </row>
    <row r="11" spans="1:22" ht="14.25">
      <c r="A11" s="5"/>
      <c r="B11" s="5"/>
      <c r="C11" s="179"/>
      <c r="D11" s="5"/>
      <c r="E11" s="5"/>
      <c r="F11" s="5"/>
      <c r="G11" s="180"/>
      <c r="H11" s="5"/>
      <c r="I11" s="5"/>
      <c r="J11" s="62"/>
      <c r="K11" s="64"/>
      <c r="L11" s="182"/>
      <c r="M11" s="81"/>
      <c r="N11" s="184"/>
      <c r="O11" s="178"/>
      <c r="P11" s="64"/>
      <c r="Q11" s="85"/>
      <c r="R11" s="85"/>
      <c r="S11" s="54"/>
      <c r="T11" s="54"/>
      <c r="U11" s="54"/>
    </row>
    <row r="12" spans="1:22" ht="14.25">
      <c r="A12" s="5" t="s">
        <v>519</v>
      </c>
      <c r="B12" s="54" t="s">
        <v>641</v>
      </c>
      <c r="C12" s="179" t="s">
        <v>642</v>
      </c>
      <c r="D12" s="5"/>
      <c r="E12" s="5"/>
      <c r="F12" s="5" t="s">
        <v>644</v>
      </c>
      <c r="G12" s="5" t="s">
        <v>993</v>
      </c>
      <c r="H12" s="5">
        <v>1</v>
      </c>
      <c r="I12" s="5" t="s">
        <v>22</v>
      </c>
      <c r="J12" s="62">
        <v>5.49</v>
      </c>
      <c r="K12" s="181">
        <v>360</v>
      </c>
      <c r="L12" s="182">
        <f>(K12*J12)</f>
        <v>1976.4</v>
      </c>
      <c r="M12" s="183" t="s">
        <v>646</v>
      </c>
      <c r="N12" s="184">
        <v>41679</v>
      </c>
      <c r="O12" s="185" t="s">
        <v>71</v>
      </c>
      <c r="P12" s="178" t="s">
        <v>647</v>
      </c>
      <c r="Q12" s="85"/>
      <c r="R12" s="85"/>
      <c r="S12" s="54"/>
      <c r="T12" s="54"/>
      <c r="U12" s="54"/>
    </row>
    <row r="13" spans="1:22" ht="14.25">
      <c r="A13" s="5"/>
      <c r="B13" s="54"/>
      <c r="C13" s="179"/>
      <c r="D13" s="5"/>
      <c r="E13" s="5"/>
      <c r="F13" s="5"/>
      <c r="G13" s="5"/>
      <c r="H13" s="5"/>
      <c r="I13" s="5"/>
      <c r="J13" s="62"/>
      <c r="K13" s="64"/>
      <c r="L13" s="182"/>
      <c r="M13" s="81"/>
      <c r="N13" s="184"/>
      <c r="O13" s="178"/>
      <c r="P13" s="64"/>
      <c r="Q13" s="85"/>
      <c r="R13" s="85"/>
      <c r="S13" s="54"/>
      <c r="T13" s="54"/>
      <c r="U13" s="54"/>
    </row>
    <row r="14" spans="1:22" ht="14.25">
      <c r="A14" s="5" t="s">
        <v>519</v>
      </c>
      <c r="B14" s="5" t="s">
        <v>648</v>
      </c>
      <c r="C14" s="179" t="s">
        <v>649</v>
      </c>
      <c r="D14" s="5"/>
      <c r="E14" s="5"/>
      <c r="F14" s="5" t="s">
        <v>994</v>
      </c>
      <c r="G14" s="5" t="s">
        <v>995</v>
      </c>
      <c r="H14" s="5">
        <v>1</v>
      </c>
      <c r="I14" s="5" t="s">
        <v>22</v>
      </c>
      <c r="J14" s="62">
        <v>10.57</v>
      </c>
      <c r="K14" s="181">
        <v>510</v>
      </c>
      <c r="L14" s="182">
        <f>(K14*J14)</f>
        <v>5390.7</v>
      </c>
      <c r="M14" s="183" t="s">
        <v>653</v>
      </c>
      <c r="N14" s="184">
        <v>41682</v>
      </c>
      <c r="O14" s="185" t="s">
        <v>71</v>
      </c>
      <c r="P14" s="64" t="s">
        <v>654</v>
      </c>
      <c r="Q14" s="85"/>
      <c r="R14" s="85"/>
      <c r="S14" s="54"/>
      <c r="T14" s="54"/>
      <c r="U14" s="54" t="s">
        <v>994</v>
      </c>
      <c r="V14" t="s">
        <v>996</v>
      </c>
    </row>
    <row r="15" spans="1:22" ht="14.25">
      <c r="K15" s="124"/>
      <c r="L15" s="182"/>
      <c r="M15" s="81"/>
      <c r="N15" s="184"/>
      <c r="O15" s="178"/>
      <c r="P15" s="64"/>
      <c r="Q15" s="85"/>
      <c r="R15" s="85"/>
      <c r="S15" s="54"/>
      <c r="T15" s="54"/>
      <c r="U15" s="54"/>
    </row>
    <row r="16" spans="1:22" ht="14.25">
      <c r="A16" s="5" t="s">
        <v>519</v>
      </c>
      <c r="B16" s="5" t="s">
        <v>655</v>
      </c>
      <c r="C16" s="179" t="s">
        <v>656</v>
      </c>
      <c r="D16" s="5"/>
      <c r="E16" s="5"/>
      <c r="F16" s="5" t="s">
        <v>657</v>
      </c>
      <c r="G16" s="5" t="s">
        <v>658</v>
      </c>
      <c r="H16" s="5">
        <v>1</v>
      </c>
      <c r="I16" s="5" t="s">
        <v>22</v>
      </c>
      <c r="J16" s="62">
        <v>0.57999999999999996</v>
      </c>
      <c r="K16" s="181">
        <v>320</v>
      </c>
      <c r="L16" s="182">
        <f>(K16*J16)</f>
        <v>185.6</v>
      </c>
      <c r="M16" s="183" t="s">
        <v>659</v>
      </c>
      <c r="N16" s="184">
        <v>41679</v>
      </c>
      <c r="O16" s="185" t="s">
        <v>71</v>
      </c>
      <c r="P16" s="64"/>
      <c r="Q16" s="85"/>
      <c r="R16" s="85"/>
      <c r="S16" s="54"/>
      <c r="T16" s="54"/>
      <c r="U16" s="54"/>
    </row>
    <row r="17" spans="1:21" ht="14.25">
      <c r="A17" s="5" t="s">
        <v>519</v>
      </c>
      <c r="B17" s="5" t="s">
        <v>665</v>
      </c>
      <c r="C17" s="179" t="s">
        <v>666</v>
      </c>
      <c r="D17" s="5"/>
      <c r="E17" s="5"/>
      <c r="F17" s="5" t="s">
        <v>657</v>
      </c>
      <c r="G17" s="5" t="s">
        <v>668</v>
      </c>
      <c r="H17" s="5">
        <v>1</v>
      </c>
      <c r="I17" s="5" t="s">
        <v>22</v>
      </c>
      <c r="J17" s="84">
        <f>16/500</f>
        <v>3.2000000000000001E-2</v>
      </c>
      <c r="K17" s="181">
        <v>500</v>
      </c>
      <c r="L17" s="182">
        <f>(K17*J17)</f>
        <v>16</v>
      </c>
      <c r="M17" s="183" t="s">
        <v>659</v>
      </c>
      <c r="N17" s="184">
        <v>41679</v>
      </c>
      <c r="O17" s="185" t="s">
        <v>71</v>
      </c>
      <c r="P17" s="64"/>
      <c r="Q17" s="85"/>
      <c r="R17" s="85"/>
      <c r="S17" s="54"/>
      <c r="T17" s="54"/>
      <c r="U17" s="54"/>
    </row>
    <row r="18" spans="1:21" ht="14.25">
      <c r="C18" s="30"/>
      <c r="K18" s="116"/>
      <c r="L18" s="186"/>
    </row>
    <row r="19" spans="1:21" ht="14.25">
      <c r="A19" s="5" t="s">
        <v>519</v>
      </c>
      <c r="B19" s="5" t="s">
        <v>619</v>
      </c>
      <c r="C19" s="179" t="s">
        <v>620</v>
      </c>
      <c r="D19" s="5"/>
      <c r="E19" s="5"/>
      <c r="F19" s="5" t="s">
        <v>119</v>
      </c>
      <c r="G19" s="180" t="s">
        <v>621</v>
      </c>
      <c r="H19" s="5">
        <v>1</v>
      </c>
      <c r="I19" s="5" t="s">
        <v>22</v>
      </c>
      <c r="J19" s="62">
        <v>2.62</v>
      </c>
      <c r="K19" s="181">
        <v>320</v>
      </c>
      <c r="L19" s="182">
        <f t="shared" ref="L19:L25" si="0">(K19*J19)</f>
        <v>838.40000000000009</v>
      </c>
      <c r="M19" s="187" t="s">
        <v>124</v>
      </c>
      <c r="N19" s="184">
        <v>41679</v>
      </c>
      <c r="O19" s="185" t="s">
        <v>71</v>
      </c>
    </row>
    <row r="20" spans="1:21" ht="14.25">
      <c r="A20" s="5" t="s">
        <v>519</v>
      </c>
      <c r="B20" s="5" t="s">
        <v>660</v>
      </c>
      <c r="C20" s="179" t="s">
        <v>661</v>
      </c>
      <c r="D20" s="5"/>
      <c r="E20" s="5"/>
      <c r="F20" s="54" t="s">
        <v>194</v>
      </c>
      <c r="G20" s="54" t="s">
        <v>662</v>
      </c>
      <c r="H20" s="5">
        <v>1</v>
      </c>
      <c r="I20" s="5" t="s">
        <v>22</v>
      </c>
      <c r="J20" s="62">
        <v>7.66</v>
      </c>
      <c r="K20" s="181">
        <v>520</v>
      </c>
      <c r="L20" s="182">
        <f t="shared" si="0"/>
        <v>3983.2000000000003</v>
      </c>
      <c r="M20" s="187" t="s">
        <v>124</v>
      </c>
      <c r="N20" s="184">
        <v>41679</v>
      </c>
      <c r="O20" s="185" t="s">
        <v>71</v>
      </c>
    </row>
    <row r="21" spans="1:21" ht="14.25">
      <c r="A21" s="5" t="s">
        <v>103</v>
      </c>
      <c r="B21" s="5" t="s">
        <v>117</v>
      </c>
      <c r="C21" s="5" t="s">
        <v>118</v>
      </c>
      <c r="D21" s="5"/>
      <c r="E21" s="5"/>
      <c r="F21" s="5" t="s">
        <v>119</v>
      </c>
      <c r="G21" s="5" t="s">
        <v>120</v>
      </c>
      <c r="H21" s="5">
        <v>1</v>
      </c>
      <c r="I21" s="5" t="s">
        <v>997</v>
      </c>
      <c r="J21" s="62">
        <v>1.69</v>
      </c>
      <c r="K21" s="188">
        <v>2100</v>
      </c>
      <c r="L21" s="182">
        <f t="shared" si="0"/>
        <v>3549</v>
      </c>
      <c r="M21" s="187" t="s">
        <v>124</v>
      </c>
      <c r="N21" s="184">
        <v>41679</v>
      </c>
      <c r="O21" s="185" t="s">
        <v>71</v>
      </c>
    </row>
    <row r="22" spans="1:21" ht="14.25">
      <c r="A22" s="5" t="s">
        <v>103</v>
      </c>
      <c r="B22" s="5" t="s">
        <v>269</v>
      </c>
      <c r="C22" s="5" t="s">
        <v>270</v>
      </c>
      <c r="D22" s="5"/>
      <c r="E22" s="5"/>
      <c r="F22" s="5" t="s">
        <v>119</v>
      </c>
      <c r="G22" s="5" t="s">
        <v>271</v>
      </c>
      <c r="H22" s="5">
        <v>1</v>
      </c>
      <c r="I22" s="5" t="s">
        <v>998</v>
      </c>
      <c r="J22" s="62">
        <v>7.38</v>
      </c>
      <c r="K22" s="188">
        <v>75</v>
      </c>
      <c r="L22" s="182">
        <f t="shared" si="0"/>
        <v>553.5</v>
      </c>
      <c r="M22" s="187" t="s">
        <v>124</v>
      </c>
      <c r="N22" s="184">
        <v>41679</v>
      </c>
      <c r="O22" s="185" t="s">
        <v>71</v>
      </c>
    </row>
    <row r="23" spans="1:21" ht="14.25">
      <c r="A23" t="s">
        <v>103</v>
      </c>
      <c r="B23" t="s">
        <v>253</v>
      </c>
      <c r="C23" t="s">
        <v>984</v>
      </c>
      <c r="F23" s="5" t="s">
        <v>119</v>
      </c>
      <c r="G23" s="189" t="s">
        <v>985</v>
      </c>
      <c r="H23">
        <v>2</v>
      </c>
      <c r="I23" t="s">
        <v>22</v>
      </c>
      <c r="J23">
        <v>0.66</v>
      </c>
      <c r="K23" s="188">
        <v>1500</v>
      </c>
      <c r="L23" s="182">
        <f t="shared" si="0"/>
        <v>990</v>
      </c>
      <c r="M23" s="187" t="s">
        <v>124</v>
      </c>
      <c r="N23" s="184">
        <v>41679</v>
      </c>
      <c r="O23" s="185" t="s">
        <v>71</v>
      </c>
    </row>
    <row r="24" spans="1:21" ht="14.25">
      <c r="A24" s="5" t="s">
        <v>103</v>
      </c>
      <c r="B24" s="5" t="s">
        <v>280</v>
      </c>
      <c r="C24" s="5" t="s">
        <v>281</v>
      </c>
      <c r="D24" s="5" t="s">
        <v>282</v>
      </c>
      <c r="E24" s="5" t="s">
        <v>283</v>
      </c>
      <c r="F24" s="5" t="s">
        <v>119</v>
      </c>
      <c r="G24" s="5" t="s">
        <v>284</v>
      </c>
      <c r="H24" s="5">
        <v>100</v>
      </c>
      <c r="I24" s="5" t="s">
        <v>997</v>
      </c>
      <c r="J24" s="62">
        <f>29.12</f>
        <v>29.12</v>
      </c>
      <c r="K24" s="188">
        <v>60</v>
      </c>
      <c r="L24" s="182">
        <f t="shared" si="0"/>
        <v>1747.2</v>
      </c>
      <c r="M24" s="187" t="s">
        <v>124</v>
      </c>
      <c r="N24" s="184">
        <v>41679</v>
      </c>
      <c r="O24" s="185" t="s">
        <v>71</v>
      </c>
    </row>
    <row r="25" spans="1:21" ht="14.25">
      <c r="A25" s="5" t="s">
        <v>66</v>
      </c>
      <c r="B25" s="5" t="s">
        <v>737</v>
      </c>
      <c r="C25" s="5" t="s">
        <v>999</v>
      </c>
      <c r="D25" s="5" t="s">
        <v>282</v>
      </c>
      <c r="E25" s="5"/>
      <c r="F25" s="5" t="s">
        <v>119</v>
      </c>
      <c r="G25" s="5" t="s">
        <v>739</v>
      </c>
      <c r="H25" s="5">
        <v>100</v>
      </c>
      <c r="I25" s="5" t="s">
        <v>997</v>
      </c>
      <c r="J25" s="62">
        <v>37.79</v>
      </c>
      <c r="K25" s="188">
        <v>7</v>
      </c>
      <c r="L25" s="182">
        <f t="shared" si="0"/>
        <v>264.52999999999997</v>
      </c>
      <c r="M25" s="187" t="s">
        <v>124</v>
      </c>
      <c r="N25" s="184">
        <v>41679</v>
      </c>
      <c r="O25" s="185" t="s">
        <v>71</v>
      </c>
    </row>
    <row r="26" spans="1:21" ht="14.25">
      <c r="F26" s="5"/>
      <c r="G26" s="189"/>
      <c r="K26" s="116"/>
      <c r="L26" s="182"/>
    </row>
    <row r="27" spans="1:21" ht="14.25">
      <c r="A27" s="5" t="s">
        <v>311</v>
      </c>
      <c r="B27" s="5" t="s">
        <v>315</v>
      </c>
      <c r="C27" s="5" t="s">
        <v>316</v>
      </c>
      <c r="D27" s="5"/>
      <c r="E27" s="5"/>
      <c r="F27" s="5" t="s">
        <v>317</v>
      </c>
      <c r="G27" s="5" t="s">
        <v>318</v>
      </c>
      <c r="H27" s="5">
        <v>11</v>
      </c>
      <c r="I27" s="5" t="s">
        <v>22</v>
      </c>
      <c r="J27" s="62">
        <v>47.77</v>
      </c>
      <c r="K27" s="188">
        <v>33</v>
      </c>
      <c r="L27" s="182">
        <f>(K27*J27)</f>
        <v>1576.41</v>
      </c>
      <c r="M27" s="187" t="s">
        <v>1000</v>
      </c>
      <c r="N27" s="184">
        <v>41679</v>
      </c>
      <c r="O27" s="185" t="s">
        <v>71</v>
      </c>
    </row>
    <row r="28" spans="1:21" ht="14.25">
      <c r="K28" s="116"/>
      <c r="L28" s="186"/>
    </row>
    <row r="29" spans="1:21" ht="15.75">
      <c r="A29" s="5" t="s">
        <v>103</v>
      </c>
      <c r="B29" s="5" t="s">
        <v>244</v>
      </c>
      <c r="C29" s="5" t="s">
        <v>245</v>
      </c>
      <c r="D29" s="5"/>
      <c r="E29" s="5"/>
      <c r="F29" s="5" t="s">
        <v>246</v>
      </c>
      <c r="G29" s="190" t="s">
        <v>247</v>
      </c>
      <c r="H29" s="5">
        <v>1</v>
      </c>
      <c r="I29" s="5" t="s">
        <v>1001</v>
      </c>
      <c r="J29" s="62">
        <v>8.68</v>
      </c>
      <c r="K29" s="191">
        <v>60</v>
      </c>
      <c r="L29" s="182">
        <f>(K29*J29)</f>
        <v>520.79999999999995</v>
      </c>
      <c r="M29" s="187" t="s">
        <v>250</v>
      </c>
      <c r="N29" s="184">
        <v>41679</v>
      </c>
      <c r="O29" s="185" t="s">
        <v>71</v>
      </c>
    </row>
    <row r="30" spans="1:21" ht="14.25">
      <c r="K30" s="116"/>
      <c r="L30" s="186"/>
    </row>
    <row r="31" spans="1:21" ht="14.25">
      <c r="A31" s="5" t="s">
        <v>66</v>
      </c>
      <c r="B31" s="5" t="s">
        <v>770</v>
      </c>
      <c r="C31" s="5" t="s">
        <v>771</v>
      </c>
      <c r="D31" s="5"/>
      <c r="E31" s="5"/>
      <c r="F31" s="5" t="s">
        <v>772</v>
      </c>
      <c r="G31" s="5" t="s">
        <v>773</v>
      </c>
      <c r="H31" s="5">
        <v>1</v>
      </c>
      <c r="I31" s="5" t="s">
        <v>22</v>
      </c>
      <c r="J31" s="62">
        <v>1.95</v>
      </c>
      <c r="K31" s="188">
        <v>750</v>
      </c>
      <c r="L31" s="182">
        <f>(K31*J31)</f>
        <v>1462.5</v>
      </c>
      <c r="M31" s="187" t="s">
        <v>774</v>
      </c>
      <c r="N31" s="184">
        <v>41680</v>
      </c>
      <c r="O31" s="185" t="s">
        <v>71</v>
      </c>
    </row>
    <row r="32" spans="1:21" ht="14.25">
      <c r="A32" s="5" t="s">
        <v>66</v>
      </c>
      <c r="B32" s="5" t="s">
        <v>775</v>
      </c>
      <c r="C32" s="179" t="s">
        <v>776</v>
      </c>
      <c r="D32" s="5"/>
      <c r="E32" s="5"/>
      <c r="F32" s="5" t="s">
        <v>772</v>
      </c>
      <c r="G32" t="s">
        <v>777</v>
      </c>
      <c r="H32" s="5">
        <v>1</v>
      </c>
      <c r="I32" s="5" t="s">
        <v>22</v>
      </c>
      <c r="J32" s="62">
        <v>1.95</v>
      </c>
      <c r="K32" s="188">
        <v>750</v>
      </c>
      <c r="L32" s="182">
        <f>(K32*J32)</f>
        <v>1462.5</v>
      </c>
      <c r="M32" s="187" t="s">
        <v>774</v>
      </c>
      <c r="N32" s="184">
        <v>41680</v>
      </c>
      <c r="O32" s="185" t="s">
        <v>71</v>
      </c>
    </row>
    <row r="33" spans="1:15" ht="14.25">
      <c r="K33" s="116"/>
      <c r="L33" s="186"/>
    </row>
    <row r="34" spans="1:15" ht="15">
      <c r="B34" s="30"/>
      <c r="F34" s="192" t="s">
        <v>97</v>
      </c>
      <c r="K34" s="116"/>
      <c r="L34" s="193">
        <f>SUM(L35:L79)</f>
        <v>109082.01999999997</v>
      </c>
    </row>
    <row r="35" spans="1:15" ht="14.25">
      <c r="A35" s="194" t="s">
        <v>66</v>
      </c>
      <c r="B35" s="195" t="s">
        <v>781</v>
      </c>
      <c r="C35" s="195" t="s">
        <v>782</v>
      </c>
      <c r="D35" s="195"/>
      <c r="E35" s="195"/>
      <c r="F35" s="195" t="s">
        <v>97</v>
      </c>
      <c r="G35" s="195" t="s">
        <v>783</v>
      </c>
      <c r="H35" s="195"/>
      <c r="I35" s="195"/>
      <c r="J35" s="195">
        <v>5.38</v>
      </c>
      <c r="K35" s="196">
        <v>3200</v>
      </c>
      <c r="L35" s="197">
        <f t="shared" ref="L35:L79" si="1">(K35*J35)</f>
        <v>17216</v>
      </c>
      <c r="M35" s="196" t="s">
        <v>99</v>
      </c>
      <c r="N35" s="198">
        <v>41683</v>
      </c>
      <c r="O35" s="185" t="s">
        <v>1002</v>
      </c>
    </row>
    <row r="36" spans="1:15" ht="14.25">
      <c r="A36" s="194" t="s">
        <v>66</v>
      </c>
      <c r="B36" s="195" t="s">
        <v>718</v>
      </c>
      <c r="C36" s="195" t="s">
        <v>1003</v>
      </c>
      <c r="D36" s="195"/>
      <c r="E36" s="195"/>
      <c r="F36" s="195" t="s">
        <v>97</v>
      </c>
      <c r="G36" s="195" t="s">
        <v>720</v>
      </c>
      <c r="H36" s="195"/>
      <c r="I36" s="195"/>
      <c r="J36" s="195">
        <v>3.5</v>
      </c>
      <c r="K36" s="196">
        <v>2400</v>
      </c>
      <c r="L36" s="197">
        <f t="shared" si="1"/>
        <v>8400</v>
      </c>
      <c r="M36" s="196" t="s">
        <v>99</v>
      </c>
      <c r="N36" s="198">
        <v>41683</v>
      </c>
      <c r="O36" s="185" t="s">
        <v>71</v>
      </c>
    </row>
    <row r="37" spans="1:15" ht="14.25">
      <c r="A37" s="194" t="s">
        <v>66</v>
      </c>
      <c r="B37" s="195" t="s">
        <v>721</v>
      </c>
      <c r="C37" s="195" t="s">
        <v>722</v>
      </c>
      <c r="D37" s="195"/>
      <c r="E37" s="195"/>
      <c r="F37" s="195" t="s">
        <v>97</v>
      </c>
      <c r="G37" s="195" t="s">
        <v>723</v>
      </c>
      <c r="H37" s="195"/>
      <c r="I37" s="195"/>
      <c r="J37" s="195">
        <v>3.7</v>
      </c>
      <c r="K37" s="196">
        <v>1650</v>
      </c>
      <c r="L37" s="197">
        <f t="shared" si="1"/>
        <v>6105</v>
      </c>
      <c r="M37" s="196" t="s">
        <v>99</v>
      </c>
      <c r="N37" s="198">
        <v>41683</v>
      </c>
      <c r="O37" s="185" t="s">
        <v>71</v>
      </c>
    </row>
    <row r="38" spans="1:15" ht="14.25">
      <c r="A38" s="194" t="s">
        <v>66</v>
      </c>
      <c r="B38" s="195" t="s">
        <v>734</v>
      </c>
      <c r="C38" s="195" t="s">
        <v>1004</v>
      </c>
      <c r="D38" s="195"/>
      <c r="E38" s="195"/>
      <c r="F38" s="195" t="s">
        <v>97</v>
      </c>
      <c r="G38" s="195" t="s">
        <v>736</v>
      </c>
      <c r="H38" s="195"/>
      <c r="I38" s="195"/>
      <c r="J38" s="195">
        <v>6.57</v>
      </c>
      <c r="K38" s="196">
        <v>750</v>
      </c>
      <c r="L38" s="197">
        <f t="shared" si="1"/>
        <v>4927.5</v>
      </c>
      <c r="M38" s="196" t="s">
        <v>99</v>
      </c>
      <c r="N38" s="198">
        <v>41683</v>
      </c>
      <c r="O38" s="185" t="s">
        <v>1005</v>
      </c>
    </row>
    <row r="39" spans="1:15" ht="14.25">
      <c r="A39" s="194" t="s">
        <v>66</v>
      </c>
      <c r="B39" s="195" t="s">
        <v>817</v>
      </c>
      <c r="C39" s="195" t="s">
        <v>818</v>
      </c>
      <c r="D39" s="195"/>
      <c r="E39" s="195"/>
      <c r="F39" s="195" t="s">
        <v>97</v>
      </c>
      <c r="G39" s="195" t="s">
        <v>819</v>
      </c>
      <c r="H39" s="195"/>
      <c r="I39" s="195"/>
      <c r="J39" s="195">
        <v>4.59</v>
      </c>
      <c r="K39" s="196">
        <v>1001</v>
      </c>
      <c r="L39" s="197">
        <f t="shared" si="1"/>
        <v>4594.59</v>
      </c>
      <c r="M39" s="196" t="s">
        <v>99</v>
      </c>
      <c r="N39" s="198">
        <v>41683</v>
      </c>
      <c r="O39" s="185" t="s">
        <v>1005</v>
      </c>
    </row>
    <row r="40" spans="1:15" ht="14.25">
      <c r="A40" s="194" t="s">
        <v>66</v>
      </c>
      <c r="B40" s="195" t="s">
        <v>694</v>
      </c>
      <c r="C40" s="195" t="s">
        <v>1006</v>
      </c>
      <c r="D40" s="195"/>
      <c r="E40" s="195"/>
      <c r="F40" s="195" t="s">
        <v>97</v>
      </c>
      <c r="G40" s="195" t="s">
        <v>696</v>
      </c>
      <c r="H40" s="195"/>
      <c r="I40" s="195"/>
      <c r="J40" s="195">
        <v>2.57</v>
      </c>
      <c r="K40" s="196">
        <v>1001</v>
      </c>
      <c r="L40" s="197">
        <f t="shared" si="1"/>
        <v>2572.5699999999997</v>
      </c>
      <c r="M40" s="196" t="s">
        <v>99</v>
      </c>
      <c r="N40" s="198">
        <v>41683</v>
      </c>
      <c r="O40" s="185" t="s">
        <v>71</v>
      </c>
    </row>
    <row r="41" spans="1:15" ht="14.25">
      <c r="A41" s="194" t="s">
        <v>66</v>
      </c>
      <c r="B41" s="195" t="s">
        <v>703</v>
      </c>
      <c r="C41" s="195" t="s">
        <v>704</v>
      </c>
      <c r="D41" s="195"/>
      <c r="E41" s="195"/>
      <c r="F41" s="195" t="s">
        <v>97</v>
      </c>
      <c r="G41" s="195" t="s">
        <v>705</v>
      </c>
      <c r="H41" s="195"/>
      <c r="I41" s="195"/>
      <c r="J41" s="195">
        <v>2.8</v>
      </c>
      <c r="K41" s="196">
        <v>1001</v>
      </c>
      <c r="L41" s="197">
        <f t="shared" si="1"/>
        <v>2802.7999999999997</v>
      </c>
      <c r="M41" s="196" t="s">
        <v>99</v>
      </c>
      <c r="N41" s="198">
        <v>41683</v>
      </c>
      <c r="O41" s="185" t="s">
        <v>71</v>
      </c>
    </row>
    <row r="42" spans="1:15" ht="14.25">
      <c r="A42" s="194" t="s">
        <v>66</v>
      </c>
      <c r="B42" s="195" t="s">
        <v>805</v>
      </c>
      <c r="C42" s="195" t="s">
        <v>1007</v>
      </c>
      <c r="D42" s="195"/>
      <c r="E42" s="195"/>
      <c r="F42" s="195" t="s">
        <v>97</v>
      </c>
      <c r="G42" s="195" t="s">
        <v>807</v>
      </c>
      <c r="H42" s="195"/>
      <c r="I42" s="195"/>
      <c r="J42" s="195">
        <v>5.61</v>
      </c>
      <c r="K42" s="196">
        <v>1001</v>
      </c>
      <c r="L42" s="197">
        <f t="shared" si="1"/>
        <v>5615.6100000000006</v>
      </c>
      <c r="M42" s="196" t="s">
        <v>99</v>
      </c>
      <c r="N42" s="198">
        <v>41683</v>
      </c>
      <c r="O42" s="185" t="s">
        <v>1008</v>
      </c>
    </row>
    <row r="43" spans="1:15" ht="14.25">
      <c r="A43" s="194" t="s">
        <v>66</v>
      </c>
      <c r="B43" s="195" t="s">
        <v>755</v>
      </c>
      <c r="C43" s="195" t="s">
        <v>756</v>
      </c>
      <c r="D43" s="195"/>
      <c r="E43" s="195"/>
      <c r="F43" s="195" t="s">
        <v>97</v>
      </c>
      <c r="G43" s="195" t="s">
        <v>757</v>
      </c>
      <c r="H43" s="195"/>
      <c r="I43" s="195"/>
      <c r="J43" s="195">
        <v>4.2699999999999996</v>
      </c>
      <c r="K43" s="196">
        <v>1001</v>
      </c>
      <c r="L43" s="197">
        <f t="shared" si="1"/>
        <v>4274.2699999999995</v>
      </c>
      <c r="M43" s="196" t="s">
        <v>99</v>
      </c>
      <c r="N43" s="198">
        <v>41683</v>
      </c>
      <c r="O43" s="185" t="s">
        <v>71</v>
      </c>
    </row>
    <row r="44" spans="1:15" ht="14.25">
      <c r="A44" s="194" t="s">
        <v>66</v>
      </c>
      <c r="B44" s="195" t="s">
        <v>808</v>
      </c>
      <c r="C44" s="195" t="s">
        <v>809</v>
      </c>
      <c r="D44" s="195"/>
      <c r="E44" s="195"/>
      <c r="F44" s="195" t="s">
        <v>97</v>
      </c>
      <c r="G44" s="195" t="s">
        <v>810</v>
      </c>
      <c r="H44" s="195"/>
      <c r="I44" s="195"/>
      <c r="J44" s="195">
        <v>0.86</v>
      </c>
      <c r="K44" s="196">
        <v>1001</v>
      </c>
      <c r="L44" s="197">
        <f t="shared" si="1"/>
        <v>860.86</v>
      </c>
      <c r="M44" s="196" t="s">
        <v>99</v>
      </c>
      <c r="N44" s="198">
        <v>41683</v>
      </c>
      <c r="O44" s="185" t="s">
        <v>71</v>
      </c>
    </row>
    <row r="45" spans="1:15" ht="14.25">
      <c r="A45" s="194" t="s">
        <v>66</v>
      </c>
      <c r="B45" s="195" t="s">
        <v>811</v>
      </c>
      <c r="C45" s="195" t="s">
        <v>812</v>
      </c>
      <c r="D45" s="195"/>
      <c r="E45" s="195"/>
      <c r="F45" s="195" t="s">
        <v>97</v>
      </c>
      <c r="G45" s="195" t="s">
        <v>813</v>
      </c>
      <c r="H45" s="195"/>
      <c r="I45" s="195"/>
      <c r="J45" s="195">
        <v>1.1000000000000001</v>
      </c>
      <c r="K45" s="196">
        <v>1001</v>
      </c>
      <c r="L45" s="197">
        <f t="shared" si="1"/>
        <v>1101.1000000000001</v>
      </c>
      <c r="M45" s="196" t="s">
        <v>99</v>
      </c>
      <c r="N45" s="198">
        <v>41683</v>
      </c>
      <c r="O45" s="185" t="s">
        <v>1009</v>
      </c>
    </row>
    <row r="46" spans="1:15" ht="14.25">
      <c r="A46" s="194" t="s">
        <v>66</v>
      </c>
      <c r="B46" s="195" t="s">
        <v>752</v>
      </c>
      <c r="C46" s="195" t="s">
        <v>753</v>
      </c>
      <c r="D46" s="195"/>
      <c r="E46" s="195"/>
      <c r="F46" s="195" t="s">
        <v>97</v>
      </c>
      <c r="G46" s="195" t="s">
        <v>754</v>
      </c>
      <c r="H46" s="195"/>
      <c r="I46" s="195"/>
      <c r="J46" s="195">
        <v>0.64</v>
      </c>
      <c r="K46" s="196">
        <v>1500</v>
      </c>
      <c r="L46" s="197">
        <f t="shared" si="1"/>
        <v>960</v>
      </c>
      <c r="M46" s="196" t="s">
        <v>99</v>
      </c>
      <c r="N46" s="198">
        <v>41683</v>
      </c>
      <c r="O46" s="185" t="s">
        <v>1010</v>
      </c>
    </row>
    <row r="47" spans="1:15" ht="14.25">
      <c r="A47" s="194" t="s">
        <v>66</v>
      </c>
      <c r="B47" s="195" t="s">
        <v>802</v>
      </c>
      <c r="C47" s="195" t="s">
        <v>856</v>
      </c>
      <c r="D47" s="195"/>
      <c r="E47" s="195"/>
      <c r="F47" s="195" t="s">
        <v>97</v>
      </c>
      <c r="G47" s="195" t="s">
        <v>804</v>
      </c>
      <c r="H47" s="195"/>
      <c r="I47" s="195"/>
      <c r="J47" s="195">
        <v>90</v>
      </c>
      <c r="K47" s="196">
        <v>4</v>
      </c>
      <c r="L47" s="197">
        <f t="shared" si="1"/>
        <v>360</v>
      </c>
      <c r="M47" s="196" t="s">
        <v>99</v>
      </c>
      <c r="N47" s="198">
        <v>41683</v>
      </c>
      <c r="O47" s="185" t="s">
        <v>71</v>
      </c>
    </row>
    <row r="48" spans="1:15" ht="14.25">
      <c r="A48" s="194" t="s">
        <v>66</v>
      </c>
      <c r="B48" s="195" t="s">
        <v>767</v>
      </c>
      <c r="C48" s="195" t="s">
        <v>768</v>
      </c>
      <c r="D48" s="195"/>
      <c r="E48" s="195"/>
      <c r="F48" s="195" t="s">
        <v>97</v>
      </c>
      <c r="G48" s="195" t="s">
        <v>769</v>
      </c>
      <c r="H48" s="195"/>
      <c r="I48" s="195"/>
      <c r="J48" s="195">
        <v>0.65</v>
      </c>
      <c r="K48" s="196">
        <v>2300</v>
      </c>
      <c r="L48" s="197">
        <f t="shared" si="1"/>
        <v>1495</v>
      </c>
      <c r="M48" s="196" t="s">
        <v>99</v>
      </c>
      <c r="N48" s="198">
        <v>41683</v>
      </c>
      <c r="O48" s="185" t="s">
        <v>71</v>
      </c>
    </row>
    <row r="49" spans="1:17" ht="14.25">
      <c r="A49" s="194" t="s">
        <v>66</v>
      </c>
      <c r="B49" s="195" t="s">
        <v>690</v>
      </c>
      <c r="C49" s="195" t="s">
        <v>863</v>
      </c>
      <c r="D49" s="195"/>
      <c r="E49" s="195"/>
      <c r="F49" s="195" t="s">
        <v>97</v>
      </c>
      <c r="G49" s="195" t="s">
        <v>692</v>
      </c>
      <c r="H49" s="195"/>
      <c r="I49" s="195"/>
      <c r="J49" s="195">
        <v>0.25</v>
      </c>
      <c r="K49" s="196">
        <v>7500</v>
      </c>
      <c r="L49" s="197">
        <f t="shared" si="1"/>
        <v>1875</v>
      </c>
      <c r="M49" s="196" t="s">
        <v>99</v>
      </c>
      <c r="N49" s="198">
        <v>41683</v>
      </c>
      <c r="O49" s="185" t="s">
        <v>71</v>
      </c>
    </row>
    <row r="50" spans="1:17" ht="14.25">
      <c r="A50" s="194" t="s">
        <v>66</v>
      </c>
      <c r="B50" s="195" t="s">
        <v>724</v>
      </c>
      <c r="C50" s="195" t="s">
        <v>865</v>
      </c>
      <c r="D50" s="195"/>
      <c r="E50" s="195"/>
      <c r="F50" s="195" t="s">
        <v>97</v>
      </c>
      <c r="G50" s="195" t="s">
        <v>726</v>
      </c>
      <c r="H50" s="195"/>
      <c r="I50" s="195"/>
      <c r="J50" s="195">
        <v>0.24</v>
      </c>
      <c r="K50" s="196">
        <v>8500</v>
      </c>
      <c r="L50" s="197">
        <f t="shared" si="1"/>
        <v>2040</v>
      </c>
      <c r="M50" s="196" t="s">
        <v>99</v>
      </c>
      <c r="N50" s="198">
        <v>41683</v>
      </c>
      <c r="O50" s="185" t="s">
        <v>71</v>
      </c>
    </row>
    <row r="51" spans="1:17" ht="14.25">
      <c r="A51" s="194" t="s">
        <v>66</v>
      </c>
      <c r="B51" s="195" t="s">
        <v>778</v>
      </c>
      <c r="C51" s="195" t="s">
        <v>779</v>
      </c>
      <c r="D51" s="195"/>
      <c r="E51" s="195"/>
      <c r="F51" s="195" t="s">
        <v>97</v>
      </c>
      <c r="G51" s="195" t="s">
        <v>780</v>
      </c>
      <c r="H51" s="195"/>
      <c r="I51" s="195"/>
      <c r="J51" s="195">
        <v>0.19</v>
      </c>
      <c r="K51" s="196">
        <v>2200</v>
      </c>
      <c r="L51" s="197">
        <f t="shared" si="1"/>
        <v>418</v>
      </c>
      <c r="M51" s="196" t="s">
        <v>99</v>
      </c>
      <c r="N51" s="198">
        <v>41683</v>
      </c>
      <c r="O51" s="185" t="s">
        <v>71</v>
      </c>
    </row>
    <row r="52" spans="1:17" ht="14.25">
      <c r="A52" s="194" t="s">
        <v>66</v>
      </c>
      <c r="B52" s="195" t="s">
        <v>761</v>
      </c>
      <c r="C52" s="195" t="s">
        <v>872</v>
      </c>
      <c r="D52" s="195"/>
      <c r="E52" s="195"/>
      <c r="F52" s="195" t="s">
        <v>97</v>
      </c>
      <c r="G52" s="195" t="s">
        <v>763</v>
      </c>
      <c r="H52" s="195"/>
      <c r="I52" s="195"/>
      <c r="J52" s="195">
        <v>0.4</v>
      </c>
      <c r="K52" s="196">
        <v>3700</v>
      </c>
      <c r="L52" s="197">
        <f t="shared" si="1"/>
        <v>1480</v>
      </c>
      <c r="M52" s="196" t="s">
        <v>99</v>
      </c>
      <c r="N52" s="198">
        <v>41683</v>
      </c>
      <c r="O52" s="185" t="s">
        <v>71</v>
      </c>
    </row>
    <row r="53" spans="1:17" ht="14.25">
      <c r="A53" s="194" t="s">
        <v>66</v>
      </c>
      <c r="B53" s="195" t="s">
        <v>597</v>
      </c>
      <c r="C53" s="195" t="s">
        <v>873</v>
      </c>
      <c r="D53" s="195"/>
      <c r="E53" s="195"/>
      <c r="F53" s="195" t="s">
        <v>97</v>
      </c>
      <c r="G53" s="195" t="s">
        <v>599</v>
      </c>
      <c r="H53" s="195"/>
      <c r="I53" s="195"/>
      <c r="J53" s="195">
        <v>0.4</v>
      </c>
      <c r="K53" s="196">
        <v>4500</v>
      </c>
      <c r="L53" s="197">
        <f t="shared" si="1"/>
        <v>1800</v>
      </c>
      <c r="M53" s="196" t="s">
        <v>99</v>
      </c>
      <c r="N53" s="198">
        <v>41683</v>
      </c>
      <c r="O53" s="185" t="s">
        <v>71</v>
      </c>
    </row>
    <row r="54" spans="1:17" ht="14.25">
      <c r="A54" s="194" t="s">
        <v>66</v>
      </c>
      <c r="B54" s="195" t="s">
        <v>764</v>
      </c>
      <c r="C54" s="195" t="s">
        <v>1011</v>
      </c>
      <c r="D54" s="195"/>
      <c r="E54" s="195"/>
      <c r="F54" s="195" t="s">
        <v>97</v>
      </c>
      <c r="G54" s="195" t="s">
        <v>766</v>
      </c>
      <c r="H54" s="195"/>
      <c r="I54" s="195"/>
      <c r="J54" s="195">
        <v>0.15</v>
      </c>
      <c r="K54" s="196">
        <v>4800</v>
      </c>
      <c r="L54" s="197">
        <f t="shared" si="1"/>
        <v>720</v>
      </c>
      <c r="M54" s="196" t="s">
        <v>99</v>
      </c>
      <c r="N54" s="198">
        <v>41683</v>
      </c>
      <c r="O54" s="185" t="s">
        <v>1012</v>
      </c>
    </row>
    <row r="55" spans="1:17" ht="14.25">
      <c r="A55" s="194" t="s">
        <v>66</v>
      </c>
      <c r="B55" s="195" t="s">
        <v>100</v>
      </c>
      <c r="C55" s="195" t="s">
        <v>101</v>
      </c>
      <c r="D55" s="195"/>
      <c r="E55" s="195"/>
      <c r="F55" s="195" t="s">
        <v>97</v>
      </c>
      <c r="G55" s="195" t="s">
        <v>102</v>
      </c>
      <c r="H55" s="195"/>
      <c r="I55" s="195"/>
      <c r="J55" s="195">
        <v>0.14000000000000001</v>
      </c>
      <c r="K55" s="196">
        <v>4000</v>
      </c>
      <c r="L55" s="197">
        <f t="shared" si="1"/>
        <v>560</v>
      </c>
      <c r="M55" s="196" t="s">
        <v>99</v>
      </c>
      <c r="N55" s="198">
        <v>41683</v>
      </c>
      <c r="O55" s="185" t="s">
        <v>71</v>
      </c>
    </row>
    <row r="56" spans="1:17" ht="14.25">
      <c r="A56" s="194" t="s">
        <v>66</v>
      </c>
      <c r="B56" s="195" t="s">
        <v>790</v>
      </c>
      <c r="C56" s="195" t="s">
        <v>791</v>
      </c>
      <c r="D56" s="199" t="s">
        <v>1013</v>
      </c>
      <c r="E56" s="195"/>
      <c r="F56" s="195" t="s">
        <v>97</v>
      </c>
      <c r="G56" s="195" t="s">
        <v>792</v>
      </c>
      <c r="H56" s="195"/>
      <c r="I56" s="195"/>
      <c r="J56" s="195">
        <v>0.12</v>
      </c>
      <c r="K56" s="196">
        <v>3200</v>
      </c>
      <c r="L56" s="197">
        <f t="shared" si="1"/>
        <v>384</v>
      </c>
      <c r="M56" s="196" t="s">
        <v>99</v>
      </c>
      <c r="N56" s="198">
        <v>41683</v>
      </c>
      <c r="O56" s="185" t="s">
        <v>71</v>
      </c>
    </row>
    <row r="57" spans="1:17" ht="14.25">
      <c r="A57" s="194" t="s">
        <v>66</v>
      </c>
      <c r="B57" s="195" t="s">
        <v>93</v>
      </c>
      <c r="C57" s="195" t="s">
        <v>885</v>
      </c>
      <c r="D57" s="195"/>
      <c r="E57" s="195"/>
      <c r="F57" s="195" t="s">
        <v>97</v>
      </c>
      <c r="G57" s="195" t="s">
        <v>887</v>
      </c>
      <c r="H57" s="195"/>
      <c r="I57" s="195"/>
      <c r="J57" s="195">
        <v>1.04</v>
      </c>
      <c r="K57" s="196">
        <v>800</v>
      </c>
      <c r="L57" s="197">
        <f t="shared" si="1"/>
        <v>832</v>
      </c>
      <c r="M57" s="196" t="s">
        <v>99</v>
      </c>
      <c r="N57" s="198">
        <v>41683</v>
      </c>
      <c r="O57" s="185" t="s">
        <v>71</v>
      </c>
    </row>
    <row r="58" spans="1:17" ht="14.25">
      <c r="A58" s="194" t="s">
        <v>66</v>
      </c>
      <c r="B58" s="195" t="s">
        <v>715</v>
      </c>
      <c r="C58" s="195" t="s">
        <v>899</v>
      </c>
      <c r="D58" s="195"/>
      <c r="E58" s="195"/>
      <c r="F58" s="195" t="s">
        <v>97</v>
      </c>
      <c r="G58" s="195" t="s">
        <v>900</v>
      </c>
      <c r="H58" s="195"/>
      <c r="I58" s="195"/>
      <c r="J58" s="195">
        <v>194</v>
      </c>
      <c r="K58" s="196">
        <v>0.22</v>
      </c>
      <c r="L58" s="197">
        <f t="shared" si="1"/>
        <v>42.68</v>
      </c>
      <c r="M58" s="196" t="s">
        <v>99</v>
      </c>
      <c r="N58" s="198">
        <v>41683</v>
      </c>
      <c r="O58" s="185" t="s">
        <v>71</v>
      </c>
      <c r="P58"/>
      <c r="Q58" s="184"/>
    </row>
    <row r="59" spans="1:17" ht="14.25">
      <c r="A59" s="194" t="s">
        <v>66</v>
      </c>
      <c r="B59" s="195" t="s">
        <v>715</v>
      </c>
      <c r="C59" s="195" t="s">
        <v>901</v>
      </c>
      <c r="D59" s="195"/>
      <c r="E59" s="195"/>
      <c r="F59" s="195" t="s">
        <v>97</v>
      </c>
      <c r="G59" s="195" t="s">
        <v>717</v>
      </c>
      <c r="H59" s="195"/>
      <c r="I59" s="195"/>
      <c r="J59" s="195">
        <v>419</v>
      </c>
      <c r="K59" s="196">
        <v>7</v>
      </c>
      <c r="L59" s="197">
        <f t="shared" si="1"/>
        <v>2933</v>
      </c>
      <c r="M59" s="196" t="s">
        <v>99</v>
      </c>
      <c r="N59" s="198">
        <v>41683</v>
      </c>
      <c r="O59" s="185" t="s">
        <v>71</v>
      </c>
    </row>
    <row r="60" spans="1:17" ht="14.25">
      <c r="A60" s="194" t="s">
        <v>66</v>
      </c>
      <c r="B60" s="195" t="s">
        <v>670</v>
      </c>
      <c r="C60" s="195" t="s">
        <v>671</v>
      </c>
      <c r="D60" s="195"/>
      <c r="E60" s="195"/>
      <c r="F60" s="195" t="s">
        <v>97</v>
      </c>
      <c r="G60" s="195" t="s">
        <v>672</v>
      </c>
      <c r="H60" s="195"/>
      <c r="I60" s="195"/>
      <c r="J60" s="195">
        <v>212</v>
      </c>
      <c r="K60" s="196">
        <v>2</v>
      </c>
      <c r="L60" s="197">
        <f t="shared" si="1"/>
        <v>424</v>
      </c>
      <c r="M60" s="196" t="s">
        <v>99</v>
      </c>
      <c r="N60" s="198">
        <v>41683</v>
      </c>
      <c r="O60" s="185" t="s">
        <v>71</v>
      </c>
    </row>
    <row r="61" spans="1:17" ht="14.25">
      <c r="A61" s="194" t="s">
        <v>66</v>
      </c>
      <c r="B61" s="195" t="s">
        <v>673</v>
      </c>
      <c r="C61" s="195" t="s">
        <v>674</v>
      </c>
      <c r="D61" s="195"/>
      <c r="E61" s="195"/>
      <c r="F61" s="195" t="s">
        <v>97</v>
      </c>
      <c r="G61" s="195" t="s">
        <v>675</v>
      </c>
      <c r="H61" s="195"/>
      <c r="I61" s="195"/>
      <c r="J61" s="195">
        <v>95.21</v>
      </c>
      <c r="K61" s="196">
        <v>4</v>
      </c>
      <c r="L61" s="197">
        <f t="shared" si="1"/>
        <v>380.84</v>
      </c>
      <c r="M61" s="196" t="s">
        <v>99</v>
      </c>
      <c r="N61" s="198">
        <v>41683</v>
      </c>
      <c r="O61" s="185" t="s">
        <v>71</v>
      </c>
    </row>
    <row r="62" spans="1:17" ht="14.25">
      <c r="A62" s="194" t="s">
        <v>66</v>
      </c>
      <c r="B62" s="195" t="s">
        <v>706</v>
      </c>
      <c r="C62" s="195" t="s">
        <v>707</v>
      </c>
      <c r="D62" s="195"/>
      <c r="E62" s="195"/>
      <c r="F62" s="195" t="s">
        <v>97</v>
      </c>
      <c r="G62" s="195" t="s">
        <v>708</v>
      </c>
      <c r="H62" s="195"/>
      <c r="I62" s="195"/>
      <c r="J62" s="195">
        <v>95.21</v>
      </c>
      <c r="K62" s="196">
        <v>11</v>
      </c>
      <c r="L62" s="197">
        <f t="shared" si="1"/>
        <v>1047.31</v>
      </c>
      <c r="M62" s="196" t="s">
        <v>99</v>
      </c>
      <c r="N62" s="198">
        <v>41683</v>
      </c>
      <c r="O62" s="185" t="s">
        <v>71</v>
      </c>
    </row>
    <row r="63" spans="1:17" ht="14.25">
      <c r="A63" s="194" t="s">
        <v>66</v>
      </c>
      <c r="B63" s="195" t="s">
        <v>709</v>
      </c>
      <c r="C63" s="195" t="s">
        <v>710</v>
      </c>
      <c r="D63" s="195"/>
      <c r="E63" s="195"/>
      <c r="F63" s="195" t="s">
        <v>97</v>
      </c>
      <c r="G63" s="195" t="s">
        <v>711</v>
      </c>
      <c r="H63" s="195"/>
      <c r="I63" s="195"/>
      <c r="J63" s="195">
        <v>95.21</v>
      </c>
      <c r="K63" s="196">
        <v>7</v>
      </c>
      <c r="L63" s="197">
        <f t="shared" si="1"/>
        <v>666.46999999999991</v>
      </c>
      <c r="M63" s="196" t="s">
        <v>99</v>
      </c>
      <c r="N63" s="198">
        <v>41683</v>
      </c>
      <c r="O63" s="185" t="s">
        <v>71</v>
      </c>
    </row>
    <row r="64" spans="1:17" ht="14.25">
      <c r="A64" s="194" t="s">
        <v>66</v>
      </c>
      <c r="B64" s="195" t="s">
        <v>712</v>
      </c>
      <c r="C64" s="195" t="s">
        <v>713</v>
      </c>
      <c r="D64" s="195"/>
      <c r="E64" s="195"/>
      <c r="F64" s="195" t="s">
        <v>97</v>
      </c>
      <c r="G64" s="195" t="s">
        <v>714</v>
      </c>
      <c r="H64" s="195"/>
      <c r="I64" s="195"/>
      <c r="J64" s="195">
        <v>172.7</v>
      </c>
      <c r="K64" s="196">
        <v>12</v>
      </c>
      <c r="L64" s="197">
        <f t="shared" si="1"/>
        <v>2072.3999999999996</v>
      </c>
      <c r="M64" s="196" t="s">
        <v>99</v>
      </c>
      <c r="N64" s="198">
        <v>41683</v>
      </c>
      <c r="O64" s="185" t="s">
        <v>71</v>
      </c>
    </row>
    <row r="65" spans="1:15" ht="14.25">
      <c r="A65" s="194" t="s">
        <v>66</v>
      </c>
      <c r="B65" s="195" t="s">
        <v>796</v>
      </c>
      <c r="C65" s="195" t="s">
        <v>797</v>
      </c>
      <c r="D65" s="195"/>
      <c r="E65" s="195"/>
      <c r="F65" s="195" t="s">
        <v>97</v>
      </c>
      <c r="G65" s="195" t="s">
        <v>798</v>
      </c>
      <c r="H65" s="195"/>
      <c r="I65" s="195"/>
      <c r="J65" s="195">
        <v>211.6</v>
      </c>
      <c r="K65" s="196">
        <v>2</v>
      </c>
      <c r="L65" s="197">
        <f t="shared" si="1"/>
        <v>423.2</v>
      </c>
      <c r="M65" s="196" t="s">
        <v>99</v>
      </c>
      <c r="N65" s="198">
        <v>41683</v>
      </c>
      <c r="O65" s="185" t="s">
        <v>71</v>
      </c>
    </row>
    <row r="66" spans="1:15" ht="14.25">
      <c r="A66" s="194" t="s">
        <v>66</v>
      </c>
      <c r="B66" s="195" t="s">
        <v>1014</v>
      </c>
      <c r="C66" s="195" t="s">
        <v>794</v>
      </c>
      <c r="D66" s="195"/>
      <c r="E66" s="195"/>
      <c r="F66" s="195" t="s">
        <v>97</v>
      </c>
      <c r="G66" s="195" t="s">
        <v>795</v>
      </c>
      <c r="H66" s="195"/>
      <c r="I66" s="195"/>
      <c r="J66" s="195">
        <v>38.369999999999997</v>
      </c>
      <c r="K66" s="196">
        <v>2</v>
      </c>
      <c r="L66" s="197">
        <f t="shared" si="1"/>
        <v>76.739999999999995</v>
      </c>
      <c r="M66" s="196" t="s">
        <v>99</v>
      </c>
      <c r="N66" s="198">
        <v>41683</v>
      </c>
      <c r="O66" s="185" t="s">
        <v>71</v>
      </c>
    </row>
    <row r="67" spans="1:15" ht="14.25">
      <c r="A67" s="194" t="s">
        <v>66</v>
      </c>
      <c r="B67" s="195" t="s">
        <v>727</v>
      </c>
      <c r="C67" s="195" t="s">
        <v>728</v>
      </c>
      <c r="D67" s="195"/>
      <c r="E67" s="195"/>
      <c r="F67" s="195" t="s">
        <v>97</v>
      </c>
      <c r="G67" s="195" t="s">
        <v>729</v>
      </c>
      <c r="H67" s="195"/>
      <c r="I67" s="195"/>
      <c r="J67" s="195">
        <v>172.7</v>
      </c>
      <c r="K67" s="196">
        <v>8</v>
      </c>
      <c r="L67" s="197">
        <f t="shared" si="1"/>
        <v>1381.6</v>
      </c>
      <c r="M67" s="196" t="s">
        <v>99</v>
      </c>
      <c r="N67" s="198">
        <v>41683</v>
      </c>
      <c r="O67" s="185" t="s">
        <v>71</v>
      </c>
    </row>
    <row r="68" spans="1:15" ht="14.25">
      <c r="A68" s="194" t="s">
        <v>66</v>
      </c>
      <c r="B68" s="195" t="s">
        <v>799</v>
      </c>
      <c r="C68" s="195" t="s">
        <v>800</v>
      </c>
      <c r="D68" s="195"/>
      <c r="E68" s="195"/>
      <c r="F68" s="195" t="s">
        <v>97</v>
      </c>
      <c r="G68" s="195" t="s">
        <v>801</v>
      </c>
      <c r="H68" s="195"/>
      <c r="I68" s="195"/>
      <c r="J68" s="195">
        <v>1.98</v>
      </c>
      <c r="K68" s="196">
        <v>1001</v>
      </c>
      <c r="L68" s="197">
        <f t="shared" si="1"/>
        <v>1981.98</v>
      </c>
      <c r="M68" s="196" t="s">
        <v>99</v>
      </c>
      <c r="N68" s="198">
        <v>41683</v>
      </c>
      <c r="O68" s="185" t="s">
        <v>1015</v>
      </c>
    </row>
    <row r="69" spans="1:15" ht="14.25">
      <c r="A69" s="194" t="s">
        <v>66</v>
      </c>
      <c r="B69" s="195" t="s">
        <v>814</v>
      </c>
      <c r="C69" s="195" t="s">
        <v>815</v>
      </c>
      <c r="D69" s="195"/>
      <c r="E69" s="195"/>
      <c r="F69" s="195" t="s">
        <v>97</v>
      </c>
      <c r="G69" s="195" t="s">
        <v>816</v>
      </c>
      <c r="H69" s="195"/>
      <c r="I69" s="195"/>
      <c r="J69" s="195">
        <v>0.67</v>
      </c>
      <c r="K69" s="196">
        <v>3800</v>
      </c>
      <c r="L69" s="197">
        <f t="shared" si="1"/>
        <v>2546</v>
      </c>
      <c r="M69" s="196" t="s">
        <v>99</v>
      </c>
      <c r="N69" s="198">
        <v>41683</v>
      </c>
      <c r="O69" s="185" t="s">
        <v>1016</v>
      </c>
    </row>
    <row r="70" spans="1:15" ht="14.25">
      <c r="A70" s="194" t="s">
        <v>103</v>
      </c>
      <c r="B70" s="194" t="s">
        <v>288</v>
      </c>
      <c r="C70" s="195" t="s">
        <v>289</v>
      </c>
      <c r="D70" s="195"/>
      <c r="E70" s="195"/>
      <c r="F70" s="195" t="s">
        <v>97</v>
      </c>
      <c r="G70" s="195" t="s">
        <v>290</v>
      </c>
      <c r="H70" s="195">
        <v>1</v>
      </c>
      <c r="I70" s="195" t="s">
        <v>22</v>
      </c>
      <c r="J70" s="195">
        <v>2.7719999999999998</v>
      </c>
      <c r="K70" s="196">
        <v>750</v>
      </c>
      <c r="L70" s="197">
        <f t="shared" si="1"/>
        <v>2079</v>
      </c>
      <c r="M70" s="196" t="s">
        <v>99</v>
      </c>
      <c r="N70" s="198">
        <v>41683</v>
      </c>
      <c r="O70" s="185" t="s">
        <v>291</v>
      </c>
    </row>
    <row r="71" spans="1:15" ht="14.25">
      <c r="A71" s="194" t="s">
        <v>66</v>
      </c>
      <c r="B71" s="195" t="s">
        <v>784</v>
      </c>
      <c r="C71" s="195" t="s">
        <v>1017</v>
      </c>
      <c r="D71" s="195"/>
      <c r="E71" s="195"/>
      <c r="F71" s="195" t="s">
        <v>97</v>
      </c>
      <c r="G71" s="195" t="s">
        <v>786</v>
      </c>
      <c r="H71" s="195"/>
      <c r="I71" s="195"/>
      <c r="J71" s="200">
        <v>979</v>
      </c>
      <c r="K71" s="196">
        <v>10</v>
      </c>
      <c r="L71" s="197">
        <f t="shared" si="1"/>
        <v>9790</v>
      </c>
      <c r="M71" s="196" t="s">
        <v>99</v>
      </c>
      <c r="N71" s="198">
        <v>41683</v>
      </c>
      <c r="O71" s="185"/>
    </row>
    <row r="72" spans="1:15" ht="14.25">
      <c r="A72" s="194" t="s">
        <v>66</v>
      </c>
      <c r="B72" s="195" t="s">
        <v>784</v>
      </c>
      <c r="C72" s="195" t="s">
        <v>785</v>
      </c>
      <c r="D72" s="195"/>
      <c r="E72" s="195"/>
      <c r="F72" s="195" t="s">
        <v>97</v>
      </c>
      <c r="G72" s="195" t="s">
        <v>824</v>
      </c>
      <c r="H72" s="195"/>
      <c r="I72" s="195"/>
      <c r="J72" s="200">
        <v>0.31</v>
      </c>
      <c r="K72" s="196">
        <v>2300</v>
      </c>
      <c r="L72" s="197">
        <f t="shared" si="1"/>
        <v>713</v>
      </c>
      <c r="M72" s="196" t="s">
        <v>99</v>
      </c>
      <c r="N72" s="198">
        <v>41683</v>
      </c>
      <c r="O72" s="185" t="s">
        <v>1018</v>
      </c>
    </row>
    <row r="73" spans="1:15" ht="14.25">
      <c r="A73" s="194" t="s">
        <v>66</v>
      </c>
      <c r="B73" s="195" t="s">
        <v>700</v>
      </c>
      <c r="C73" s="195" t="s">
        <v>1019</v>
      </c>
      <c r="D73" s="195"/>
      <c r="E73" s="195"/>
      <c r="F73" s="195" t="s">
        <v>97</v>
      </c>
      <c r="G73" s="195" t="s">
        <v>702</v>
      </c>
      <c r="H73" s="195"/>
      <c r="I73" s="195"/>
      <c r="J73" s="200">
        <v>890</v>
      </c>
      <c r="K73" s="196">
        <v>8</v>
      </c>
      <c r="L73" s="197">
        <f t="shared" si="1"/>
        <v>7120</v>
      </c>
      <c r="M73" s="196" t="s">
        <v>99</v>
      </c>
      <c r="N73" s="198">
        <v>41683</v>
      </c>
      <c r="O73" s="185" t="s">
        <v>1020</v>
      </c>
    </row>
    <row r="74" spans="1:15" ht="14.25">
      <c r="A74" s="195" t="s">
        <v>66</v>
      </c>
      <c r="B74" s="195" t="s">
        <v>700</v>
      </c>
      <c r="C74" s="195" t="s">
        <v>701</v>
      </c>
      <c r="D74" s="195"/>
      <c r="E74" s="195"/>
      <c r="F74" s="195" t="s">
        <v>97</v>
      </c>
      <c r="G74" s="195" t="s">
        <v>829</v>
      </c>
      <c r="H74" s="195"/>
      <c r="I74" s="195"/>
      <c r="J74" s="200">
        <v>0.5</v>
      </c>
      <c r="K74" s="196">
        <v>2000</v>
      </c>
      <c r="L74" s="197">
        <f t="shared" si="1"/>
        <v>1000</v>
      </c>
      <c r="M74" s="196" t="s">
        <v>99</v>
      </c>
      <c r="N74" s="198">
        <v>41683</v>
      </c>
      <c r="O74" s="185" t="s">
        <v>1018</v>
      </c>
    </row>
    <row r="75" spans="1:15" ht="14.25">
      <c r="A75" s="195" t="s">
        <v>66</v>
      </c>
      <c r="B75" s="195" t="s">
        <v>787</v>
      </c>
      <c r="C75" s="195" t="s">
        <v>1021</v>
      </c>
      <c r="D75" s="195"/>
      <c r="E75" s="195"/>
      <c r="F75" s="195" t="s">
        <v>97</v>
      </c>
      <c r="G75" s="195" t="s">
        <v>789</v>
      </c>
      <c r="H75" s="195"/>
      <c r="I75" s="195"/>
      <c r="J75" s="200">
        <v>1099</v>
      </c>
      <c r="K75" s="196">
        <v>1</v>
      </c>
      <c r="L75" s="197">
        <f t="shared" si="1"/>
        <v>1099</v>
      </c>
      <c r="M75" s="196" t="s">
        <v>99</v>
      </c>
      <c r="N75" s="198">
        <v>41683</v>
      </c>
      <c r="O75" s="185" t="s">
        <v>1020</v>
      </c>
    </row>
    <row r="76" spans="1:15" ht="14.25">
      <c r="A76" s="195" t="s">
        <v>66</v>
      </c>
      <c r="B76" s="195" t="s">
        <v>787</v>
      </c>
      <c r="C76" s="195" t="s">
        <v>788</v>
      </c>
      <c r="D76" s="195"/>
      <c r="E76" s="195"/>
      <c r="F76" s="195" t="s">
        <v>97</v>
      </c>
      <c r="G76" s="195" t="s">
        <v>834</v>
      </c>
      <c r="H76" s="195"/>
      <c r="I76" s="195"/>
      <c r="J76" s="200">
        <v>0.43</v>
      </c>
      <c r="K76" s="196">
        <v>100</v>
      </c>
      <c r="L76" s="197">
        <f t="shared" si="1"/>
        <v>43</v>
      </c>
      <c r="M76" s="196" t="s">
        <v>99</v>
      </c>
      <c r="N76" s="198">
        <v>41683</v>
      </c>
      <c r="O76" s="185" t="s">
        <v>1022</v>
      </c>
    </row>
    <row r="77" spans="1:15" ht="14.25">
      <c r="A77" s="195" t="s">
        <v>66</v>
      </c>
      <c r="B77" s="195" t="s">
        <v>697</v>
      </c>
      <c r="C77" s="195" t="s">
        <v>1023</v>
      </c>
      <c r="D77" s="195"/>
      <c r="E77" s="195"/>
      <c r="F77" s="195" t="s">
        <v>97</v>
      </c>
      <c r="G77" s="195" t="s">
        <v>699</v>
      </c>
      <c r="H77" s="195"/>
      <c r="I77" s="195"/>
      <c r="J77" s="200">
        <v>830</v>
      </c>
      <c r="K77" s="196">
        <v>1</v>
      </c>
      <c r="L77" s="197">
        <f t="shared" si="1"/>
        <v>830</v>
      </c>
      <c r="M77" s="196" t="s">
        <v>99</v>
      </c>
      <c r="N77" s="198">
        <v>41683</v>
      </c>
      <c r="O77" s="185"/>
    </row>
    <row r="78" spans="1:15" ht="14.25">
      <c r="A78" s="195" t="s">
        <v>66</v>
      </c>
      <c r="B78" s="195" t="s">
        <v>697</v>
      </c>
      <c r="C78" s="195" t="s">
        <v>698</v>
      </c>
      <c r="D78" s="195"/>
      <c r="E78" s="195"/>
      <c r="F78" s="195" t="s">
        <v>97</v>
      </c>
      <c r="G78" s="195" t="s">
        <v>836</v>
      </c>
      <c r="H78" s="195"/>
      <c r="I78" s="195"/>
      <c r="J78" s="200">
        <v>0.5</v>
      </c>
      <c r="K78" s="196">
        <v>110</v>
      </c>
      <c r="L78" s="197">
        <f t="shared" si="1"/>
        <v>55</v>
      </c>
      <c r="M78" s="196" t="s">
        <v>99</v>
      </c>
      <c r="N78" s="198">
        <v>41683</v>
      </c>
      <c r="O78" s="185" t="s">
        <v>1018</v>
      </c>
    </row>
    <row r="79" spans="1:15" ht="14.25">
      <c r="A79" s="195" t="s">
        <v>66</v>
      </c>
      <c r="B79" s="195" t="s">
        <v>758</v>
      </c>
      <c r="C79" s="195" t="s">
        <v>1024</v>
      </c>
      <c r="D79" s="195"/>
      <c r="E79" s="195"/>
      <c r="F79" s="195" t="s">
        <v>97</v>
      </c>
      <c r="G79" s="195" t="s">
        <v>760</v>
      </c>
      <c r="H79" s="195"/>
      <c r="I79" s="195"/>
      <c r="J79" s="195">
        <v>1.31</v>
      </c>
      <c r="K79" s="196">
        <v>750</v>
      </c>
      <c r="L79" s="197">
        <f t="shared" si="1"/>
        <v>982.5</v>
      </c>
      <c r="M79" s="196" t="s">
        <v>99</v>
      </c>
      <c r="N79" s="198">
        <v>41683</v>
      </c>
      <c r="O79" s="185" t="s">
        <v>1025</v>
      </c>
    </row>
    <row r="80" spans="1:15" ht="14.25">
      <c r="B80" s="30"/>
      <c r="D80" s="30"/>
      <c r="K80" s="116"/>
    </row>
    <row r="81" spans="1:21" ht="14.25">
      <c r="A81" s="5" t="s">
        <v>66</v>
      </c>
      <c r="B81" s="30" t="s">
        <v>676</v>
      </c>
      <c r="C81" t="s">
        <v>1026</v>
      </c>
      <c r="F81" t="s">
        <v>678</v>
      </c>
      <c r="G81" t="s">
        <v>679</v>
      </c>
      <c r="J81">
        <v>0.17799999999999999</v>
      </c>
      <c r="K81" s="188">
        <v>1500</v>
      </c>
      <c r="L81" s="182">
        <f>(K81*J81)</f>
        <v>267</v>
      </c>
      <c r="M81" s="187" t="s">
        <v>680</v>
      </c>
      <c r="N81" s="184">
        <v>41682</v>
      </c>
      <c r="O81" s="185" t="s">
        <v>1018</v>
      </c>
    </row>
    <row r="82" spans="1:21" ht="14.25">
      <c r="A82" s="5" t="s">
        <v>66</v>
      </c>
      <c r="B82" s="30" t="s">
        <v>681</v>
      </c>
      <c r="C82" t="s">
        <v>971</v>
      </c>
      <c r="F82" t="s">
        <v>678</v>
      </c>
      <c r="G82" t="s">
        <v>683</v>
      </c>
      <c r="J82">
        <v>0.1</v>
      </c>
      <c r="K82" s="188">
        <v>1500</v>
      </c>
      <c r="L82" s="182">
        <f>(K82*J82)</f>
        <v>150</v>
      </c>
      <c r="M82" s="187" t="s">
        <v>680</v>
      </c>
      <c r="N82" s="184">
        <v>41682</v>
      </c>
      <c r="O82" s="185" t="s">
        <v>1018</v>
      </c>
    </row>
    <row r="83" spans="1:21" ht="14.25">
      <c r="A83" s="5" t="s">
        <v>66</v>
      </c>
      <c r="B83" s="30" t="s">
        <v>747</v>
      </c>
      <c r="C83" t="s">
        <v>748</v>
      </c>
      <c r="F83" t="s">
        <v>678</v>
      </c>
      <c r="G83" t="s">
        <v>750</v>
      </c>
      <c r="J83">
        <v>134.19999999999999</v>
      </c>
      <c r="K83" s="188">
        <v>17</v>
      </c>
      <c r="L83" s="182">
        <f>(K83*J83)</f>
        <v>2281.3999999999996</v>
      </c>
      <c r="M83" s="187" t="s">
        <v>680</v>
      </c>
      <c r="N83" s="184">
        <v>41682</v>
      </c>
      <c r="O83" s="185" t="s">
        <v>1018</v>
      </c>
    </row>
    <row r="84" spans="1:21" ht="14.25">
      <c r="B84" s="30"/>
      <c r="K84" s="116"/>
    </row>
    <row r="85" spans="1:21" ht="14.25">
      <c r="A85" s="5" t="s">
        <v>103</v>
      </c>
      <c r="B85" s="5" t="s">
        <v>256</v>
      </c>
      <c r="C85" s="5" t="s">
        <v>257</v>
      </c>
      <c r="E85" s="5"/>
      <c r="F85" s="5" t="s">
        <v>258</v>
      </c>
      <c r="G85" s="5" t="s">
        <v>259</v>
      </c>
      <c r="H85" s="5"/>
      <c r="J85" s="62">
        <v>0.223</v>
      </c>
      <c r="K85" s="188">
        <v>2400</v>
      </c>
      <c r="L85" s="201">
        <f t="shared" ref="L85:L97" si="2">SUM(J85*K85)</f>
        <v>535.20000000000005</v>
      </c>
      <c r="M85" s="187" t="s">
        <v>261</v>
      </c>
      <c r="N85" s="184">
        <v>41684</v>
      </c>
      <c r="O85" s="185" t="s">
        <v>1018</v>
      </c>
      <c r="P85" s="124" t="s">
        <v>1027</v>
      </c>
      <c r="U85" t="s">
        <v>1028</v>
      </c>
    </row>
    <row r="86" spans="1:21" ht="14.25">
      <c r="J86" s="62"/>
      <c r="L86" s="201">
        <f t="shared" si="2"/>
        <v>0</v>
      </c>
    </row>
    <row r="87" spans="1:21" ht="14.25">
      <c r="A87" t="s">
        <v>103</v>
      </c>
      <c r="B87" s="5" t="s">
        <v>263</v>
      </c>
      <c r="C87" s="5" t="s">
        <v>264</v>
      </c>
      <c r="D87" s="5"/>
      <c r="E87" s="5"/>
      <c r="F87" s="5" t="s">
        <v>119</v>
      </c>
      <c r="G87" s="5" t="s">
        <v>265</v>
      </c>
      <c r="H87" s="5"/>
      <c r="I87" s="5"/>
      <c r="J87" s="62">
        <v>9.8000000000000007</v>
      </c>
      <c r="K87" s="188">
        <v>65</v>
      </c>
      <c r="L87" s="201">
        <f t="shared" si="2"/>
        <v>637</v>
      </c>
      <c r="M87" s="187" t="s">
        <v>268</v>
      </c>
      <c r="N87" s="184">
        <v>41683</v>
      </c>
      <c r="O87" s="185" t="s">
        <v>1018</v>
      </c>
    </row>
    <row r="88" spans="1:21" ht="14.25">
      <c r="K88" s="116"/>
      <c r="L88" s="201">
        <f t="shared" si="2"/>
        <v>0</v>
      </c>
      <c r="O88" s="14" t="s">
        <v>1029</v>
      </c>
    </row>
    <row r="89" spans="1:21" ht="14.25">
      <c r="A89" s="5" t="s">
        <v>66</v>
      </c>
      <c r="B89" t="s">
        <v>684</v>
      </c>
      <c r="C89" t="s">
        <v>685</v>
      </c>
      <c r="F89" t="s">
        <v>97</v>
      </c>
      <c r="G89" t="s">
        <v>688</v>
      </c>
      <c r="J89" s="186">
        <v>7.0000000000000007E-2</v>
      </c>
      <c r="K89" s="188">
        <v>5000</v>
      </c>
      <c r="L89" s="201">
        <f t="shared" si="2"/>
        <v>350.00000000000006</v>
      </c>
      <c r="M89" s="187" t="s">
        <v>689</v>
      </c>
      <c r="N89" s="33">
        <v>41689</v>
      </c>
      <c r="O89" s="185" t="s">
        <v>71</v>
      </c>
    </row>
    <row r="90" spans="1:21" ht="14.25">
      <c r="A90" s="5" t="s">
        <v>66</v>
      </c>
      <c r="B90" t="s">
        <v>684</v>
      </c>
      <c r="C90" t="s">
        <v>1030</v>
      </c>
      <c r="F90" t="s">
        <v>97</v>
      </c>
      <c r="G90" t="s">
        <v>1031</v>
      </c>
      <c r="J90" s="186">
        <v>764</v>
      </c>
      <c r="K90" s="188">
        <v>3</v>
      </c>
      <c r="L90" s="201">
        <f t="shared" si="2"/>
        <v>2292</v>
      </c>
      <c r="M90" s="187" t="s">
        <v>689</v>
      </c>
      <c r="N90" s="33">
        <v>41689</v>
      </c>
      <c r="O90" s="185" t="s">
        <v>71</v>
      </c>
    </row>
    <row r="91" spans="1:21" ht="14.25">
      <c r="A91" s="5" t="s">
        <v>66</v>
      </c>
      <c r="B91" t="s">
        <v>592</v>
      </c>
      <c r="C91" t="s">
        <v>593</v>
      </c>
      <c r="F91" t="s">
        <v>97</v>
      </c>
      <c r="G91" t="s">
        <v>596</v>
      </c>
      <c r="J91" s="186">
        <v>0.11</v>
      </c>
      <c r="K91" s="188">
        <v>1000</v>
      </c>
      <c r="L91" s="201">
        <f t="shared" si="2"/>
        <v>110</v>
      </c>
      <c r="M91" s="187" t="s">
        <v>689</v>
      </c>
      <c r="N91" s="33">
        <v>41689</v>
      </c>
      <c r="O91" s="185" t="s">
        <v>71</v>
      </c>
    </row>
    <row r="92" spans="1:21" ht="14.25">
      <c r="A92" s="5" t="s">
        <v>66</v>
      </c>
      <c r="B92" t="s">
        <v>592</v>
      </c>
      <c r="C92" t="s">
        <v>1032</v>
      </c>
      <c r="F92" t="s">
        <v>97</v>
      </c>
      <c r="G92" t="s">
        <v>1033</v>
      </c>
      <c r="J92" s="186">
        <v>764</v>
      </c>
      <c r="K92" s="188">
        <v>1</v>
      </c>
      <c r="L92" s="201">
        <f t="shared" si="2"/>
        <v>764</v>
      </c>
      <c r="M92" s="187" t="s">
        <v>689</v>
      </c>
      <c r="N92" s="33">
        <v>41689</v>
      </c>
      <c r="O92" s="185" t="s">
        <v>71</v>
      </c>
    </row>
    <row r="93" spans="1:21" ht="14.25">
      <c r="K93" s="116"/>
      <c r="L93" s="201">
        <f t="shared" si="2"/>
        <v>0</v>
      </c>
    </row>
    <row r="94" spans="1:21" ht="14.25">
      <c r="A94" s="5" t="s">
        <v>66</v>
      </c>
      <c r="B94" s="7" t="s">
        <v>67</v>
      </c>
      <c r="C94" s="7" t="s">
        <v>68</v>
      </c>
      <c r="E94" s="7"/>
      <c r="F94" s="7" t="s">
        <v>69</v>
      </c>
      <c r="G94">
        <v>5438</v>
      </c>
      <c r="H94" s="7"/>
      <c r="I94" s="7"/>
      <c r="J94" s="90">
        <v>1.0900000000000001</v>
      </c>
      <c r="K94" s="202">
        <v>750</v>
      </c>
      <c r="L94" s="201">
        <f t="shared" si="2"/>
        <v>817.50000000000011</v>
      </c>
      <c r="M94" s="187" t="s">
        <v>70</v>
      </c>
      <c r="N94" s="33">
        <v>41690</v>
      </c>
      <c r="O94" s="185" t="s">
        <v>71</v>
      </c>
      <c r="P94" s="10"/>
    </row>
    <row r="95" spans="1:21" ht="14.25">
      <c r="K95" s="116"/>
      <c r="L95" s="201">
        <f t="shared" si="2"/>
        <v>0</v>
      </c>
    </row>
    <row r="96" spans="1:21" ht="14.25">
      <c r="A96" s="5" t="s">
        <v>103</v>
      </c>
      <c r="B96" s="35" t="s">
        <v>292</v>
      </c>
      <c r="C96" s="7" t="s">
        <v>293</v>
      </c>
      <c r="E96" s="7"/>
      <c r="F96" s="7" t="s">
        <v>294</v>
      </c>
      <c r="G96" s="29" t="s">
        <v>295</v>
      </c>
      <c r="I96" s="7"/>
      <c r="J96" s="90">
        <v>1.91</v>
      </c>
      <c r="K96" s="202">
        <v>540</v>
      </c>
      <c r="L96" s="201">
        <f t="shared" si="2"/>
        <v>1031.3999999999999</v>
      </c>
      <c r="M96" s="203" t="s">
        <v>296</v>
      </c>
      <c r="N96" s="11">
        <v>41695</v>
      </c>
      <c r="O96" s="185" t="s">
        <v>71</v>
      </c>
    </row>
    <row r="97" spans="1:19" ht="14.25">
      <c r="K97" s="116"/>
      <c r="L97" s="201">
        <f t="shared" si="2"/>
        <v>0</v>
      </c>
    </row>
    <row r="98" spans="1:19" ht="14.25">
      <c r="A98" s="7" t="s">
        <v>66</v>
      </c>
      <c r="B98" s="24" t="s">
        <v>730</v>
      </c>
      <c r="C98" s="23" t="s">
        <v>731</v>
      </c>
      <c r="D98" s="24"/>
      <c r="E98" s="23"/>
      <c r="F98" s="23" t="s">
        <v>97</v>
      </c>
      <c r="G98" s="23" t="s">
        <v>732</v>
      </c>
      <c r="H98" s="23"/>
      <c r="I98" s="23"/>
      <c r="J98" s="23">
        <v>95.21</v>
      </c>
      <c r="K98" s="204">
        <v>2</v>
      </c>
      <c r="L98" s="205">
        <f>(K98*J98)</f>
        <v>190.42</v>
      </c>
      <c r="M98" s="187" t="s">
        <v>733</v>
      </c>
      <c r="N98" s="96">
        <v>41696</v>
      </c>
      <c r="O98" s="185" t="s">
        <v>71</v>
      </c>
    </row>
    <row r="99" spans="1:19" ht="14.25">
      <c r="K99" s="116"/>
      <c r="L99" s="205"/>
    </row>
    <row r="100" spans="1:19" ht="14.25">
      <c r="A100" t="s">
        <v>66</v>
      </c>
      <c r="B100" t="s">
        <v>1034</v>
      </c>
      <c r="C100" t="s">
        <v>1035</v>
      </c>
      <c r="F100" s="7" t="s">
        <v>74</v>
      </c>
      <c r="G100" s="6"/>
      <c r="H100" s="7"/>
      <c r="I100" s="7"/>
      <c r="J100" s="8">
        <v>42.37</v>
      </c>
      <c r="K100" s="188">
        <v>100</v>
      </c>
      <c r="L100" s="205">
        <f>(K100*J100)</f>
        <v>4237</v>
      </c>
      <c r="M100" s="187" t="s">
        <v>1036</v>
      </c>
      <c r="N100" s="33">
        <v>41703</v>
      </c>
    </row>
    <row r="101" spans="1:19" ht="12.75" customHeight="1">
      <c r="K101" s="116"/>
      <c r="L101" s="205"/>
    </row>
    <row r="102" spans="1:19" ht="14.25">
      <c r="A102" s="7" t="s">
        <v>66</v>
      </c>
      <c r="B102" t="s">
        <v>1037</v>
      </c>
      <c r="C102" t="s">
        <v>1038</v>
      </c>
      <c r="F102" s="23" t="s">
        <v>97</v>
      </c>
      <c r="G102" t="s">
        <v>1039</v>
      </c>
      <c r="J102">
        <v>0.20313999999999999</v>
      </c>
      <c r="K102" s="188">
        <v>20000</v>
      </c>
      <c r="L102" s="186">
        <v>4062.88</v>
      </c>
      <c r="M102" s="206" t="s">
        <v>1040</v>
      </c>
      <c r="N102" s="111">
        <v>41702</v>
      </c>
      <c r="O102" s="185" t="s">
        <v>71</v>
      </c>
    </row>
    <row r="103" spans="1:19" ht="14.25">
      <c r="A103" s="7" t="s">
        <v>66</v>
      </c>
      <c r="B103" t="s">
        <v>1041</v>
      </c>
      <c r="C103" t="s">
        <v>1042</v>
      </c>
      <c r="F103" s="23" t="s">
        <v>97</v>
      </c>
      <c r="G103" t="s">
        <v>1043</v>
      </c>
      <c r="J103">
        <v>0.24739</v>
      </c>
      <c r="K103" s="188">
        <v>20000</v>
      </c>
      <c r="L103" s="186">
        <v>4947.87</v>
      </c>
      <c r="M103" s="206" t="s">
        <v>1040</v>
      </c>
      <c r="N103" s="111">
        <v>41702</v>
      </c>
      <c r="O103" s="185" t="s">
        <v>71</v>
      </c>
    </row>
    <row r="104" spans="1:19" ht="14.25">
      <c r="A104" s="7" t="s">
        <v>66</v>
      </c>
      <c r="B104" t="s">
        <v>1044</v>
      </c>
      <c r="C104" t="s">
        <v>1045</v>
      </c>
      <c r="F104" s="23" t="s">
        <v>97</v>
      </c>
      <c r="G104" t="s">
        <v>1046</v>
      </c>
      <c r="J104">
        <v>0.26119999999999999</v>
      </c>
      <c r="K104" s="188">
        <v>8000</v>
      </c>
      <c r="L104" s="186">
        <v>2089.58</v>
      </c>
      <c r="M104" s="206" t="s">
        <v>1040</v>
      </c>
      <c r="N104" s="111">
        <v>41702</v>
      </c>
      <c r="O104" s="185" t="s">
        <v>71</v>
      </c>
    </row>
    <row r="105" spans="1:19" ht="14.25">
      <c r="A105" s="7" t="s">
        <v>66</v>
      </c>
      <c r="B105" t="s">
        <v>1047</v>
      </c>
      <c r="C105" t="s">
        <v>1048</v>
      </c>
      <c r="F105" s="23" t="s">
        <v>97</v>
      </c>
      <c r="G105" t="s">
        <v>1049</v>
      </c>
      <c r="J105">
        <v>0.41304999999999997</v>
      </c>
      <c r="K105" s="188">
        <v>4000</v>
      </c>
      <c r="L105" s="186">
        <v>1652.19</v>
      </c>
      <c r="M105" s="206" t="s">
        <v>1040</v>
      </c>
      <c r="N105" s="111">
        <v>41702</v>
      </c>
      <c r="O105" s="17" t="s">
        <v>71</v>
      </c>
    </row>
    <row r="106" spans="1:19" ht="14.25">
      <c r="A106" s="7" t="s">
        <v>66</v>
      </c>
      <c r="B106" t="s">
        <v>1050</v>
      </c>
      <c r="C106" t="s">
        <v>1051</v>
      </c>
      <c r="F106" s="23" t="s">
        <v>97</v>
      </c>
      <c r="G106" t="s">
        <v>699</v>
      </c>
      <c r="J106">
        <v>0.20743</v>
      </c>
      <c r="K106" s="188">
        <v>4000</v>
      </c>
      <c r="L106" s="186">
        <v>829.7</v>
      </c>
      <c r="M106" s="206" t="s">
        <v>1040</v>
      </c>
      <c r="N106" s="111">
        <v>41702</v>
      </c>
      <c r="O106" s="17" t="s">
        <v>71</v>
      </c>
    </row>
    <row r="107" spans="1:19" ht="14.25">
      <c r="K107" s="116"/>
      <c r="L107" s="186"/>
      <c r="M107"/>
      <c r="O107" s="207"/>
      <c r="P107" s="124" t="s">
        <v>1052</v>
      </c>
    </row>
    <row r="108" spans="1:19" ht="14.25">
      <c r="A108" s="5" t="s">
        <v>66</v>
      </c>
      <c r="B108" s="30" t="s">
        <v>781</v>
      </c>
      <c r="C108" t="s">
        <v>782</v>
      </c>
      <c r="F108" t="s">
        <v>97</v>
      </c>
      <c r="G108" s="208" t="s">
        <v>783</v>
      </c>
      <c r="J108" s="209">
        <v>3.95</v>
      </c>
      <c r="K108" s="116">
        <v>3200</v>
      </c>
      <c r="L108" s="182">
        <f t="shared" ref="L108:L152" si="3">(K108*J108)</f>
        <v>12640</v>
      </c>
      <c r="M108" s="187" t="s">
        <v>99</v>
      </c>
      <c r="N108" s="184">
        <v>41683</v>
      </c>
      <c r="O108" s="207">
        <f>502+2698</f>
        <v>3200</v>
      </c>
      <c r="P108" s="185" t="s">
        <v>71</v>
      </c>
      <c r="Q108" s="115">
        <v>3.95</v>
      </c>
      <c r="R108" s="115">
        <f t="shared" ref="R108:R152" si="4">Q108*K108</f>
        <v>12640</v>
      </c>
      <c r="S108" s="210">
        <v>41766</v>
      </c>
    </row>
    <row r="109" spans="1:19" ht="14.25">
      <c r="A109" s="5" t="s">
        <v>66</v>
      </c>
      <c r="B109" s="30" t="s">
        <v>718</v>
      </c>
      <c r="C109" t="s">
        <v>1003</v>
      </c>
      <c r="F109" t="s">
        <v>97</v>
      </c>
      <c r="G109" s="208" t="s">
        <v>720</v>
      </c>
      <c r="J109" s="209">
        <v>2.5139999999999998</v>
      </c>
      <c r="K109" s="116">
        <v>2400</v>
      </c>
      <c r="L109" s="182">
        <f t="shared" si="3"/>
        <v>6033.5999999999995</v>
      </c>
      <c r="M109" s="187" t="s">
        <v>99</v>
      </c>
      <c r="N109" s="184">
        <v>41683</v>
      </c>
      <c r="O109" s="207">
        <f>1996+404</f>
        <v>2400</v>
      </c>
      <c r="P109" s="185" t="s">
        <v>71</v>
      </c>
      <c r="Q109" s="115">
        <v>2.5139999999999998</v>
      </c>
      <c r="R109" s="115">
        <f t="shared" si="4"/>
        <v>6033.5999999999995</v>
      </c>
    </row>
    <row r="110" spans="1:19" ht="14.25">
      <c r="A110" s="5" t="s">
        <v>66</v>
      </c>
      <c r="B110" s="30" t="s">
        <v>721</v>
      </c>
      <c r="C110" t="s">
        <v>722</v>
      </c>
      <c r="F110" t="s">
        <v>97</v>
      </c>
      <c r="G110" s="208" t="s">
        <v>723</v>
      </c>
      <c r="J110" s="209">
        <v>2.5529999999999999</v>
      </c>
      <c r="K110" s="116">
        <v>1650</v>
      </c>
      <c r="L110" s="182">
        <f t="shared" si="3"/>
        <v>4212.45</v>
      </c>
      <c r="M110" s="187" t="s">
        <v>99</v>
      </c>
      <c r="N110" s="184">
        <v>41683</v>
      </c>
      <c r="O110" s="207">
        <v>1650</v>
      </c>
      <c r="P110" s="185" t="s">
        <v>71</v>
      </c>
      <c r="Q110" s="115">
        <v>2.5529999999999999</v>
      </c>
      <c r="R110" s="115">
        <f t="shared" si="4"/>
        <v>4212.45</v>
      </c>
    </row>
    <row r="111" spans="1:19" ht="14.25">
      <c r="A111" s="5" t="s">
        <v>66</v>
      </c>
      <c r="B111" s="30" t="s">
        <v>734</v>
      </c>
      <c r="C111" t="s">
        <v>1004</v>
      </c>
      <c r="F111" t="s">
        <v>97</v>
      </c>
      <c r="G111" s="208" t="s">
        <v>736</v>
      </c>
      <c r="J111" s="209">
        <v>6.0119999999999996</v>
      </c>
      <c r="K111" s="116">
        <v>750</v>
      </c>
      <c r="L111" s="182">
        <f t="shared" si="3"/>
        <v>4509</v>
      </c>
      <c r="M111" s="187" t="s">
        <v>99</v>
      </c>
      <c r="N111" s="184">
        <v>41683</v>
      </c>
      <c r="O111" s="207">
        <f>370+380</f>
        <v>750</v>
      </c>
      <c r="P111" s="185" t="s">
        <v>71</v>
      </c>
      <c r="Q111" s="115">
        <v>6.0119999999999996</v>
      </c>
      <c r="R111" s="115">
        <f t="shared" si="4"/>
        <v>4509</v>
      </c>
      <c r="S111" s="210">
        <v>41731</v>
      </c>
    </row>
    <row r="112" spans="1:19" ht="14.25">
      <c r="A112" s="5" t="s">
        <v>66</v>
      </c>
      <c r="B112" s="30" t="s">
        <v>817</v>
      </c>
      <c r="C112" t="s">
        <v>818</v>
      </c>
      <c r="F112" t="s">
        <v>97</v>
      </c>
      <c r="G112" s="208" t="s">
        <v>819</v>
      </c>
      <c r="J112" s="209">
        <v>4.1500000000000004</v>
      </c>
      <c r="K112" s="116">
        <v>1010</v>
      </c>
      <c r="L112" s="182">
        <f t="shared" si="3"/>
        <v>4191.5</v>
      </c>
      <c r="M112" s="187" t="s">
        <v>99</v>
      </c>
      <c r="N112" s="184">
        <v>41683</v>
      </c>
      <c r="O112" s="207">
        <f>370+640</f>
        <v>1010</v>
      </c>
      <c r="P112" s="185" t="s">
        <v>71</v>
      </c>
      <c r="Q112" s="115">
        <v>4.1500000000000004</v>
      </c>
      <c r="R112" s="115">
        <f t="shared" si="4"/>
        <v>4191.5</v>
      </c>
    </row>
    <row r="113" spans="1:19" ht="14.25">
      <c r="A113" s="5" t="s">
        <v>66</v>
      </c>
      <c r="B113" s="30" t="s">
        <v>694</v>
      </c>
      <c r="C113" t="s">
        <v>1006</v>
      </c>
      <c r="F113" t="s">
        <v>97</v>
      </c>
      <c r="G113" s="208" t="s">
        <v>696</v>
      </c>
      <c r="J113" s="209">
        <v>2.0609999999999999</v>
      </c>
      <c r="K113" s="116">
        <v>1010</v>
      </c>
      <c r="L113" s="182">
        <f t="shared" si="3"/>
        <v>2081.61</v>
      </c>
      <c r="M113" s="187" t="s">
        <v>99</v>
      </c>
      <c r="N113" s="184">
        <v>41683</v>
      </c>
      <c r="O113" s="207">
        <v>1010</v>
      </c>
      <c r="P113" s="185" t="s">
        <v>71</v>
      </c>
      <c r="Q113" s="115">
        <v>2.0609999999999999</v>
      </c>
      <c r="R113" s="115">
        <f t="shared" si="4"/>
        <v>2081.61</v>
      </c>
    </row>
    <row r="114" spans="1:19" ht="14.25">
      <c r="A114" s="5" t="s">
        <v>66</v>
      </c>
      <c r="B114" s="30" t="s">
        <v>703</v>
      </c>
      <c r="C114" t="s">
        <v>704</v>
      </c>
      <c r="F114" t="s">
        <v>97</v>
      </c>
      <c r="G114" s="208" t="s">
        <v>705</v>
      </c>
      <c r="J114" s="209">
        <v>2.9</v>
      </c>
      <c r="K114" s="116">
        <v>1010</v>
      </c>
      <c r="L114" s="182">
        <f t="shared" si="3"/>
        <v>2929</v>
      </c>
      <c r="M114" s="187" t="s">
        <v>99</v>
      </c>
      <c r="N114" s="184">
        <v>41683</v>
      </c>
      <c r="O114" s="207">
        <v>1010</v>
      </c>
      <c r="P114" s="185" t="s">
        <v>71</v>
      </c>
      <c r="Q114" s="115">
        <v>2.9</v>
      </c>
      <c r="R114" s="115">
        <f t="shared" si="4"/>
        <v>2929</v>
      </c>
    </row>
    <row r="115" spans="1:19" ht="14.25">
      <c r="A115" s="5" t="s">
        <v>66</v>
      </c>
      <c r="B115" s="30" t="s">
        <v>805</v>
      </c>
      <c r="C115" t="s">
        <v>1007</v>
      </c>
      <c r="F115" t="s">
        <v>97</v>
      </c>
      <c r="G115" s="208" t="s">
        <v>807</v>
      </c>
      <c r="J115" s="209">
        <v>5.4530000000000003</v>
      </c>
      <c r="K115" s="116">
        <v>1001</v>
      </c>
      <c r="L115" s="182">
        <f t="shared" si="3"/>
        <v>5458.4530000000004</v>
      </c>
      <c r="M115" s="187" t="s">
        <v>99</v>
      </c>
      <c r="N115" s="184">
        <v>41683</v>
      </c>
      <c r="O115" s="207">
        <f>168</f>
        <v>168</v>
      </c>
      <c r="P115" s="124">
        <f>K115-O115</f>
        <v>833</v>
      </c>
      <c r="Q115" s="115">
        <v>5.4530000000000003</v>
      </c>
      <c r="R115" s="115">
        <f t="shared" si="4"/>
        <v>5458.4530000000004</v>
      </c>
      <c r="S115" s="210">
        <v>41773</v>
      </c>
    </row>
    <row r="116" spans="1:19" ht="14.25">
      <c r="A116" s="5" t="s">
        <v>66</v>
      </c>
      <c r="B116" s="30" t="s">
        <v>755</v>
      </c>
      <c r="C116" t="s">
        <v>756</v>
      </c>
      <c r="F116" t="s">
        <v>97</v>
      </c>
      <c r="G116" s="208" t="s">
        <v>757</v>
      </c>
      <c r="J116" s="209">
        <v>4.0570000000000004</v>
      </c>
      <c r="K116" s="116">
        <v>1001</v>
      </c>
      <c r="L116" s="182">
        <f t="shared" si="3"/>
        <v>4061.0570000000002</v>
      </c>
      <c r="M116" s="187" t="s">
        <v>99</v>
      </c>
      <c r="N116" s="184">
        <v>41683</v>
      </c>
      <c r="O116" s="207">
        <f>161+840</f>
        <v>1001</v>
      </c>
      <c r="P116" s="185" t="s">
        <v>71</v>
      </c>
      <c r="Q116" s="115">
        <v>4.0570000000000004</v>
      </c>
      <c r="R116" s="115">
        <f t="shared" si="4"/>
        <v>4061.0570000000002</v>
      </c>
    </row>
    <row r="117" spans="1:19" ht="14.25">
      <c r="A117" s="5" t="s">
        <v>66</v>
      </c>
      <c r="B117" s="30" t="s">
        <v>808</v>
      </c>
      <c r="C117" t="s">
        <v>809</v>
      </c>
      <c r="F117" t="s">
        <v>97</v>
      </c>
      <c r="G117" s="208" t="s">
        <v>810</v>
      </c>
      <c r="J117" s="209">
        <v>0.86234999999999995</v>
      </c>
      <c r="K117" s="116">
        <v>1010</v>
      </c>
      <c r="L117" s="182">
        <f t="shared" si="3"/>
        <v>870.97349999999994</v>
      </c>
      <c r="M117" s="187" t="s">
        <v>99</v>
      </c>
      <c r="N117" s="184">
        <v>41683</v>
      </c>
      <c r="O117" s="207">
        <v>1010</v>
      </c>
      <c r="P117" s="185" t="s">
        <v>71</v>
      </c>
      <c r="Q117" s="115">
        <v>0.86199999999999999</v>
      </c>
      <c r="R117" s="115">
        <f t="shared" si="4"/>
        <v>870.62</v>
      </c>
    </row>
    <row r="118" spans="1:19" ht="14.25">
      <c r="A118" s="5" t="s">
        <v>66</v>
      </c>
      <c r="B118" s="30" t="s">
        <v>811</v>
      </c>
      <c r="C118" t="s">
        <v>812</v>
      </c>
      <c r="F118" t="s">
        <v>97</v>
      </c>
      <c r="G118" s="208" t="s">
        <v>813</v>
      </c>
      <c r="J118" s="209">
        <v>0.97009999999999996</v>
      </c>
      <c r="K118" s="116">
        <v>1010</v>
      </c>
      <c r="L118" s="182">
        <f t="shared" si="3"/>
        <v>979.80099999999993</v>
      </c>
      <c r="M118" s="187" t="s">
        <v>99</v>
      </c>
      <c r="N118" s="184">
        <v>41683</v>
      </c>
      <c r="O118" s="207">
        <f>482+528</f>
        <v>1010</v>
      </c>
      <c r="P118" s="185" t="s">
        <v>71</v>
      </c>
      <c r="Q118" s="115">
        <v>0.97</v>
      </c>
      <c r="R118" s="115">
        <f t="shared" si="4"/>
        <v>979.69999999999993</v>
      </c>
      <c r="S118" t="s">
        <v>1053</v>
      </c>
    </row>
    <row r="119" spans="1:19" ht="14.25">
      <c r="A119" s="5" t="s">
        <v>66</v>
      </c>
      <c r="B119" s="30" t="s">
        <v>752</v>
      </c>
      <c r="C119" t="s">
        <v>753</v>
      </c>
      <c r="F119" t="s">
        <v>97</v>
      </c>
      <c r="G119" s="208" t="s">
        <v>754</v>
      </c>
      <c r="J119" s="209">
        <v>0.64063999999999999</v>
      </c>
      <c r="K119" s="116">
        <v>1500</v>
      </c>
      <c r="L119" s="182">
        <f t="shared" si="3"/>
        <v>960.96</v>
      </c>
      <c r="M119" s="187" t="s">
        <v>99</v>
      </c>
      <c r="N119" s="184">
        <v>41683</v>
      </c>
      <c r="O119" s="207">
        <f>1211+289</f>
        <v>1500</v>
      </c>
      <c r="P119" s="185" t="s">
        <v>71</v>
      </c>
      <c r="Q119" s="115">
        <v>0.64100000000000001</v>
      </c>
      <c r="R119" s="115">
        <f t="shared" si="4"/>
        <v>961.5</v>
      </c>
    </row>
    <row r="120" spans="1:19" ht="14.25">
      <c r="A120" s="5" t="s">
        <v>66</v>
      </c>
      <c r="B120" s="30" t="s">
        <v>802</v>
      </c>
      <c r="C120" t="s">
        <v>856</v>
      </c>
      <c r="F120" t="s">
        <v>97</v>
      </c>
      <c r="G120" s="208" t="s">
        <v>804</v>
      </c>
      <c r="J120" s="209">
        <v>89.86</v>
      </c>
      <c r="K120" s="116">
        <v>4</v>
      </c>
      <c r="L120" s="182">
        <f t="shared" si="3"/>
        <v>359.44</v>
      </c>
      <c r="M120" s="187" t="s">
        <v>99</v>
      </c>
      <c r="N120" s="184">
        <v>41683</v>
      </c>
      <c r="O120" s="207">
        <v>4</v>
      </c>
      <c r="P120" s="185" t="s">
        <v>71</v>
      </c>
      <c r="Q120" s="115">
        <v>89.86</v>
      </c>
      <c r="R120" s="115">
        <f t="shared" si="4"/>
        <v>359.44</v>
      </c>
    </row>
    <row r="121" spans="1:19" ht="14.25">
      <c r="A121" s="5" t="s">
        <v>66</v>
      </c>
      <c r="B121" s="30" t="s">
        <v>767</v>
      </c>
      <c r="C121" t="s">
        <v>768</v>
      </c>
      <c r="F121" t="s">
        <v>97</v>
      </c>
      <c r="G121" s="208" t="s">
        <v>769</v>
      </c>
      <c r="J121" s="209">
        <v>0.65054000000000001</v>
      </c>
      <c r="K121" s="116">
        <v>2300</v>
      </c>
      <c r="L121" s="182">
        <f t="shared" si="3"/>
        <v>1496.242</v>
      </c>
      <c r="M121" s="187" t="s">
        <v>99</v>
      </c>
      <c r="N121" s="184">
        <v>41683</v>
      </c>
      <c r="O121" s="207">
        <v>2300</v>
      </c>
      <c r="P121" s="185" t="s">
        <v>71</v>
      </c>
      <c r="Q121" s="115">
        <v>0.65100000000000002</v>
      </c>
      <c r="R121" s="115">
        <f t="shared" si="4"/>
        <v>1497.3</v>
      </c>
    </row>
    <row r="122" spans="1:19" ht="14.25">
      <c r="A122" s="5" t="s">
        <v>66</v>
      </c>
      <c r="B122" s="30" t="s">
        <v>690</v>
      </c>
      <c r="C122" t="s">
        <v>863</v>
      </c>
      <c r="F122" t="s">
        <v>97</v>
      </c>
      <c r="G122" s="208" t="s">
        <v>692</v>
      </c>
      <c r="J122" s="209">
        <v>0.12795000000000001</v>
      </c>
      <c r="K122" s="116">
        <v>7500</v>
      </c>
      <c r="L122" s="182">
        <f t="shared" si="3"/>
        <v>959.62500000000011</v>
      </c>
      <c r="M122" s="187" t="s">
        <v>99</v>
      </c>
      <c r="N122" s="184">
        <v>41683</v>
      </c>
      <c r="O122" s="207">
        <v>7500</v>
      </c>
      <c r="P122" s="185" t="s">
        <v>71</v>
      </c>
      <c r="Q122" s="115">
        <v>0.128</v>
      </c>
      <c r="R122" s="115">
        <f t="shared" si="4"/>
        <v>960</v>
      </c>
    </row>
    <row r="123" spans="1:19" ht="14.25">
      <c r="A123" s="5" t="s">
        <v>66</v>
      </c>
      <c r="B123" s="30" t="s">
        <v>724</v>
      </c>
      <c r="C123" t="s">
        <v>865</v>
      </c>
      <c r="F123" t="s">
        <v>97</v>
      </c>
      <c r="G123" s="208" t="s">
        <v>726</v>
      </c>
      <c r="J123" s="209">
        <v>0.12409000000000001</v>
      </c>
      <c r="K123" s="116">
        <v>8500</v>
      </c>
      <c r="L123" s="182">
        <f t="shared" si="3"/>
        <v>1054.7650000000001</v>
      </c>
      <c r="M123" s="187" t="s">
        <v>99</v>
      </c>
      <c r="N123" s="184">
        <v>41683</v>
      </c>
      <c r="O123" s="207">
        <v>8500</v>
      </c>
      <c r="P123" s="185" t="s">
        <v>71</v>
      </c>
      <c r="Q123" s="115">
        <v>0.124</v>
      </c>
      <c r="R123" s="115">
        <f t="shared" si="4"/>
        <v>1054</v>
      </c>
    </row>
    <row r="124" spans="1:19" ht="14.25">
      <c r="A124" s="5" t="s">
        <v>66</v>
      </c>
      <c r="B124" s="30" t="s">
        <v>778</v>
      </c>
      <c r="C124" t="s">
        <v>779</v>
      </c>
      <c r="F124" t="s">
        <v>97</v>
      </c>
      <c r="G124" s="208" t="s">
        <v>780</v>
      </c>
      <c r="J124" s="209">
        <v>0.18462999999999999</v>
      </c>
      <c r="K124" s="116">
        <v>2200</v>
      </c>
      <c r="L124" s="182">
        <f t="shared" si="3"/>
        <v>406.18599999999998</v>
      </c>
      <c r="M124" s="187" t="s">
        <v>99</v>
      </c>
      <c r="N124" s="184">
        <v>41683</v>
      </c>
      <c r="O124" s="207">
        <v>2200</v>
      </c>
      <c r="P124" s="185" t="s">
        <v>71</v>
      </c>
      <c r="Q124" s="115">
        <v>0.185</v>
      </c>
      <c r="R124" s="115">
        <f t="shared" si="4"/>
        <v>407</v>
      </c>
    </row>
    <row r="125" spans="1:19" ht="14.25">
      <c r="A125" s="5" t="s">
        <v>66</v>
      </c>
      <c r="B125" s="30" t="s">
        <v>761</v>
      </c>
      <c r="C125" t="s">
        <v>872</v>
      </c>
      <c r="F125" t="s">
        <v>97</v>
      </c>
      <c r="G125" s="208" t="s">
        <v>763</v>
      </c>
      <c r="J125" s="209">
        <v>0.32665</v>
      </c>
      <c r="K125" s="116">
        <v>3700</v>
      </c>
      <c r="L125" s="182">
        <f t="shared" si="3"/>
        <v>1208.605</v>
      </c>
      <c r="M125" s="187" t="s">
        <v>99</v>
      </c>
      <c r="N125" s="184">
        <v>41683</v>
      </c>
      <c r="O125" s="207">
        <v>3700</v>
      </c>
      <c r="P125" s="185" t="s">
        <v>71</v>
      </c>
      <c r="Q125" s="115">
        <v>0.32700000000000001</v>
      </c>
      <c r="R125" s="115">
        <f t="shared" si="4"/>
        <v>1209.9000000000001</v>
      </c>
    </row>
    <row r="126" spans="1:19" ht="14.25">
      <c r="A126" s="5" t="s">
        <v>66</v>
      </c>
      <c r="B126" s="30" t="s">
        <v>597</v>
      </c>
      <c r="C126" t="s">
        <v>873</v>
      </c>
      <c r="F126" t="s">
        <v>97</v>
      </c>
      <c r="G126" s="208" t="s">
        <v>599</v>
      </c>
      <c r="J126" s="209">
        <v>0.26200000000000001</v>
      </c>
      <c r="K126" s="116">
        <v>4500</v>
      </c>
      <c r="L126" s="182">
        <f t="shared" si="3"/>
        <v>1179</v>
      </c>
      <c r="M126" s="187" t="s">
        <v>99</v>
      </c>
      <c r="N126" s="184">
        <v>41683</v>
      </c>
      <c r="O126" s="207">
        <v>4500</v>
      </c>
      <c r="P126" s="185" t="s">
        <v>71</v>
      </c>
      <c r="Q126" s="115">
        <v>0.26200000000000001</v>
      </c>
      <c r="R126" s="115">
        <f t="shared" si="4"/>
        <v>1179</v>
      </c>
    </row>
    <row r="127" spans="1:19" ht="14.25">
      <c r="A127" s="5" t="s">
        <v>66</v>
      </c>
      <c r="B127" s="30" t="s">
        <v>764</v>
      </c>
      <c r="C127" t="s">
        <v>1011</v>
      </c>
      <c r="F127" t="s">
        <v>97</v>
      </c>
      <c r="G127" s="208" t="s">
        <v>766</v>
      </c>
      <c r="J127" s="209">
        <v>0.14366000000000001</v>
      </c>
      <c r="K127" s="116">
        <v>4800</v>
      </c>
      <c r="L127" s="182">
        <f t="shared" si="3"/>
        <v>689.5680000000001</v>
      </c>
      <c r="M127" s="187" t="s">
        <v>99</v>
      </c>
      <c r="N127" s="184">
        <v>41683</v>
      </c>
      <c r="O127" s="207">
        <f>76+4724</f>
        <v>4800</v>
      </c>
      <c r="P127" s="185" t="s">
        <v>71</v>
      </c>
      <c r="Q127" s="115">
        <v>0.14399999999999999</v>
      </c>
      <c r="R127" s="115">
        <f t="shared" si="4"/>
        <v>691.19999999999993</v>
      </c>
    </row>
    <row r="128" spans="1:19" ht="14.25">
      <c r="A128" s="5" t="s">
        <v>66</v>
      </c>
      <c r="B128" s="30" t="s">
        <v>100</v>
      </c>
      <c r="C128" t="s">
        <v>101</v>
      </c>
      <c r="F128" t="s">
        <v>97</v>
      </c>
      <c r="G128" s="208" t="s">
        <v>102</v>
      </c>
      <c r="J128" s="209">
        <v>0.12902</v>
      </c>
      <c r="K128" s="116">
        <v>4000</v>
      </c>
      <c r="L128" s="182">
        <f t="shared" si="3"/>
        <v>516.07999999999993</v>
      </c>
      <c r="M128" s="187" t="s">
        <v>99</v>
      </c>
      <c r="N128" s="184">
        <v>41683</v>
      </c>
      <c r="O128" s="207">
        <v>4000</v>
      </c>
      <c r="P128" s="185" t="s">
        <v>71</v>
      </c>
      <c r="Q128" s="115">
        <v>0.129</v>
      </c>
      <c r="R128" s="115">
        <f t="shared" si="4"/>
        <v>516</v>
      </c>
    </row>
    <row r="129" spans="1:19" ht="14.25">
      <c r="A129" s="5" t="s">
        <v>66</v>
      </c>
      <c r="B129" s="30" t="s">
        <v>790</v>
      </c>
      <c r="C129" t="s">
        <v>791</v>
      </c>
      <c r="D129" s="30"/>
      <c r="F129" t="s">
        <v>97</v>
      </c>
      <c r="G129" s="208" t="s">
        <v>792</v>
      </c>
      <c r="J129" s="209">
        <v>0.1231</v>
      </c>
      <c r="K129" s="116">
        <v>3200</v>
      </c>
      <c r="L129" s="182">
        <f t="shared" si="3"/>
        <v>393.92</v>
      </c>
      <c r="M129" s="187" t="s">
        <v>99</v>
      </c>
      <c r="N129" s="184">
        <v>41683</v>
      </c>
      <c r="O129" s="207">
        <v>3200</v>
      </c>
      <c r="P129" s="185" t="s">
        <v>71</v>
      </c>
      <c r="Q129" s="115">
        <v>0.123</v>
      </c>
      <c r="R129" s="115">
        <f t="shared" si="4"/>
        <v>393.6</v>
      </c>
    </row>
    <row r="130" spans="1:19" ht="14.25">
      <c r="A130" s="5" t="s">
        <v>66</v>
      </c>
      <c r="B130" s="30" t="s">
        <v>93</v>
      </c>
      <c r="C130" t="s">
        <v>885</v>
      </c>
      <c r="D130" s="30"/>
      <c r="F130" t="s">
        <v>97</v>
      </c>
      <c r="G130" s="208" t="s">
        <v>887</v>
      </c>
      <c r="J130" s="209">
        <v>1.18126</v>
      </c>
      <c r="K130" s="116">
        <v>800</v>
      </c>
      <c r="L130" s="182">
        <f t="shared" si="3"/>
        <v>945.00800000000004</v>
      </c>
      <c r="M130" s="187" t="s">
        <v>99</v>
      </c>
      <c r="N130" s="184">
        <v>41683</v>
      </c>
      <c r="O130" s="207">
        <v>800</v>
      </c>
      <c r="P130" s="185" t="s">
        <v>71</v>
      </c>
      <c r="Q130" s="115">
        <v>1.181</v>
      </c>
      <c r="R130" s="115">
        <f t="shared" si="4"/>
        <v>944.80000000000007</v>
      </c>
    </row>
    <row r="131" spans="1:19" ht="14.25">
      <c r="A131" s="5" t="s">
        <v>66</v>
      </c>
      <c r="B131" s="30" t="s">
        <v>715</v>
      </c>
      <c r="C131" t="s">
        <v>899</v>
      </c>
      <c r="D131" s="30"/>
      <c r="F131" t="s">
        <v>97</v>
      </c>
      <c r="G131" s="208" t="s">
        <v>900</v>
      </c>
      <c r="J131" s="209">
        <v>194.03</v>
      </c>
      <c r="K131" s="116">
        <v>1</v>
      </c>
      <c r="L131" s="182">
        <f t="shared" si="3"/>
        <v>194.03</v>
      </c>
      <c r="M131" s="187" t="s">
        <v>99</v>
      </c>
      <c r="N131" s="184">
        <v>41683</v>
      </c>
      <c r="O131" s="207">
        <v>1</v>
      </c>
      <c r="P131" s="185" t="s">
        <v>71</v>
      </c>
      <c r="Q131" s="115">
        <v>194.03</v>
      </c>
      <c r="R131" s="115">
        <f t="shared" si="4"/>
        <v>194.03</v>
      </c>
    </row>
    <row r="132" spans="1:19" ht="14.25">
      <c r="A132" s="5" t="s">
        <v>66</v>
      </c>
      <c r="B132" s="30" t="s">
        <v>715</v>
      </c>
      <c r="C132" t="s">
        <v>901</v>
      </c>
      <c r="D132" s="30"/>
      <c r="F132" t="s">
        <v>97</v>
      </c>
      <c r="G132" s="208" t="s">
        <v>717</v>
      </c>
      <c r="J132" s="209">
        <v>310.22300000000001</v>
      </c>
      <c r="K132" s="116">
        <v>7</v>
      </c>
      <c r="L132" s="182">
        <f t="shared" si="3"/>
        <v>2171.5610000000001</v>
      </c>
      <c r="M132" s="187" t="s">
        <v>99</v>
      </c>
      <c r="N132" s="184">
        <v>41683</v>
      </c>
      <c r="O132" s="207">
        <v>7</v>
      </c>
      <c r="P132" s="185" t="s">
        <v>71</v>
      </c>
      <c r="Q132" s="115">
        <v>310.22300000000001</v>
      </c>
      <c r="R132" s="115">
        <f t="shared" si="4"/>
        <v>2171.5610000000001</v>
      </c>
    </row>
    <row r="133" spans="1:19" ht="14.25">
      <c r="A133" s="5" t="s">
        <v>66</v>
      </c>
      <c r="B133" s="30" t="s">
        <v>670</v>
      </c>
      <c r="C133" t="s">
        <v>671</v>
      </c>
      <c r="D133" s="30"/>
      <c r="F133" t="s">
        <v>97</v>
      </c>
      <c r="G133" s="208" t="s">
        <v>672</v>
      </c>
      <c r="J133" s="209">
        <v>211.61</v>
      </c>
      <c r="K133" s="116">
        <v>2</v>
      </c>
      <c r="L133" s="182">
        <f t="shared" si="3"/>
        <v>423.22</v>
      </c>
      <c r="M133" s="187" t="s">
        <v>99</v>
      </c>
      <c r="N133" s="184">
        <v>41683</v>
      </c>
      <c r="O133" s="207">
        <v>2</v>
      </c>
      <c r="P133" s="185" t="s">
        <v>71</v>
      </c>
      <c r="Q133" s="115">
        <v>211.61</v>
      </c>
      <c r="R133" s="115">
        <f t="shared" si="4"/>
        <v>423.22</v>
      </c>
    </row>
    <row r="134" spans="1:19" ht="14.25">
      <c r="A134" s="5" t="s">
        <v>66</v>
      </c>
      <c r="B134" s="30" t="s">
        <v>673</v>
      </c>
      <c r="C134" t="s">
        <v>674</v>
      </c>
      <c r="D134" s="30"/>
      <c r="F134" t="s">
        <v>97</v>
      </c>
      <c r="G134" s="208" t="s">
        <v>675</v>
      </c>
      <c r="J134" s="209">
        <v>95.21</v>
      </c>
      <c r="K134" s="116">
        <v>4</v>
      </c>
      <c r="L134" s="182">
        <f t="shared" si="3"/>
        <v>380.84</v>
      </c>
      <c r="M134" s="187" t="s">
        <v>99</v>
      </c>
      <c r="N134" s="184">
        <v>41683</v>
      </c>
      <c r="O134" s="207">
        <v>4</v>
      </c>
      <c r="P134" s="185" t="s">
        <v>71</v>
      </c>
      <c r="Q134" s="115">
        <v>95.21</v>
      </c>
      <c r="R134" s="115">
        <f t="shared" si="4"/>
        <v>380.84</v>
      </c>
    </row>
    <row r="135" spans="1:19" ht="14.25">
      <c r="A135" s="5" t="s">
        <v>66</v>
      </c>
      <c r="B135" s="30" t="s">
        <v>706</v>
      </c>
      <c r="C135" t="s">
        <v>707</v>
      </c>
      <c r="D135" s="30"/>
      <c r="F135" t="s">
        <v>97</v>
      </c>
      <c r="G135" s="208" t="s">
        <v>708</v>
      </c>
      <c r="J135" s="209">
        <v>77.896000000000001</v>
      </c>
      <c r="K135" s="116">
        <v>11</v>
      </c>
      <c r="L135" s="182">
        <f t="shared" si="3"/>
        <v>856.85599999999999</v>
      </c>
      <c r="M135" s="187" t="s">
        <v>99</v>
      </c>
      <c r="N135" s="184">
        <v>41683</v>
      </c>
      <c r="O135" s="207">
        <v>11</v>
      </c>
      <c r="P135" s="185" t="s">
        <v>71</v>
      </c>
      <c r="Q135" s="115">
        <v>77.896000000000001</v>
      </c>
      <c r="R135" s="115">
        <f t="shared" si="4"/>
        <v>856.85599999999999</v>
      </c>
    </row>
    <row r="136" spans="1:19" ht="14.25">
      <c r="A136" s="5" t="s">
        <v>66</v>
      </c>
      <c r="B136" s="30" t="s">
        <v>709</v>
      </c>
      <c r="C136" t="s">
        <v>710</v>
      </c>
      <c r="D136" s="30"/>
      <c r="F136" t="s">
        <v>97</v>
      </c>
      <c r="G136" s="208" t="s">
        <v>711</v>
      </c>
      <c r="J136" s="209">
        <v>77.896000000000001</v>
      </c>
      <c r="K136" s="116">
        <v>7</v>
      </c>
      <c r="L136" s="182">
        <f t="shared" si="3"/>
        <v>545.27200000000005</v>
      </c>
      <c r="M136" s="187" t="s">
        <v>99</v>
      </c>
      <c r="N136" s="184">
        <v>41683</v>
      </c>
      <c r="O136" s="207">
        <v>7</v>
      </c>
      <c r="P136" s="185" t="s">
        <v>71</v>
      </c>
      <c r="Q136" s="115">
        <v>77.896000000000001</v>
      </c>
      <c r="R136" s="115">
        <f t="shared" si="4"/>
        <v>545.27200000000005</v>
      </c>
    </row>
    <row r="137" spans="1:19" ht="14.25">
      <c r="A137" s="5" t="s">
        <v>66</v>
      </c>
      <c r="B137" s="30" t="s">
        <v>712</v>
      </c>
      <c r="C137" t="s">
        <v>713</v>
      </c>
      <c r="D137" s="30"/>
      <c r="F137" t="s">
        <v>97</v>
      </c>
      <c r="G137" s="208" t="s">
        <v>714</v>
      </c>
      <c r="J137" s="209">
        <v>77.896000000000001</v>
      </c>
      <c r="K137" s="116">
        <v>12</v>
      </c>
      <c r="L137" s="182">
        <f t="shared" si="3"/>
        <v>934.75199999999995</v>
      </c>
      <c r="M137" s="187" t="s">
        <v>99</v>
      </c>
      <c r="N137" s="184">
        <v>41683</v>
      </c>
      <c r="O137" s="207">
        <v>12</v>
      </c>
      <c r="P137" s="185" t="s">
        <v>71</v>
      </c>
      <c r="Q137" s="115">
        <v>77.896000000000001</v>
      </c>
      <c r="R137" s="115">
        <f t="shared" si="4"/>
        <v>934.75199999999995</v>
      </c>
    </row>
    <row r="138" spans="1:19" ht="14.25">
      <c r="A138" s="5" t="s">
        <v>66</v>
      </c>
      <c r="B138" s="30" t="s">
        <v>796</v>
      </c>
      <c r="C138" t="s">
        <v>797</v>
      </c>
      <c r="D138" s="30"/>
      <c r="F138" t="s">
        <v>97</v>
      </c>
      <c r="G138" s="208" t="s">
        <v>798</v>
      </c>
      <c r="J138" s="209">
        <v>211.61</v>
      </c>
      <c r="K138" s="116">
        <v>2</v>
      </c>
      <c r="L138" s="182">
        <f t="shared" si="3"/>
        <v>423.22</v>
      </c>
      <c r="M138" s="187" t="s">
        <v>99</v>
      </c>
      <c r="N138" s="184">
        <v>41683</v>
      </c>
      <c r="O138" s="207">
        <v>2</v>
      </c>
      <c r="P138" s="185" t="s">
        <v>71</v>
      </c>
      <c r="Q138" s="115">
        <v>211.61</v>
      </c>
      <c r="R138" s="115">
        <f t="shared" si="4"/>
        <v>423.22</v>
      </c>
    </row>
    <row r="139" spans="1:19" ht="14.25">
      <c r="A139" s="5" t="s">
        <v>66</v>
      </c>
      <c r="B139" s="30" t="s">
        <v>1014</v>
      </c>
      <c r="C139" t="s">
        <v>794</v>
      </c>
      <c r="D139" s="30"/>
      <c r="F139" t="s">
        <v>97</v>
      </c>
      <c r="G139" s="208" t="s">
        <v>795</v>
      </c>
      <c r="J139" s="209">
        <v>38.369999999999997</v>
      </c>
      <c r="K139" s="116">
        <v>2</v>
      </c>
      <c r="L139" s="182">
        <f t="shared" si="3"/>
        <v>76.739999999999995</v>
      </c>
      <c r="M139" s="187" t="s">
        <v>99</v>
      </c>
      <c r="N139" s="184">
        <v>41683</v>
      </c>
      <c r="O139" s="207">
        <v>2</v>
      </c>
      <c r="P139" s="185" t="s">
        <v>71</v>
      </c>
      <c r="Q139" s="115">
        <v>38.369999999999997</v>
      </c>
      <c r="R139" s="115">
        <f t="shared" si="4"/>
        <v>76.739999999999995</v>
      </c>
    </row>
    <row r="140" spans="1:19" ht="14.25">
      <c r="A140" s="5" t="s">
        <v>66</v>
      </c>
      <c r="B140" s="30" t="s">
        <v>727</v>
      </c>
      <c r="C140" t="s">
        <v>728</v>
      </c>
      <c r="D140" s="30"/>
      <c r="F140" t="s">
        <v>97</v>
      </c>
      <c r="G140" s="208" t="s">
        <v>729</v>
      </c>
      <c r="J140" s="209">
        <v>77.896000000000001</v>
      </c>
      <c r="K140" s="116">
        <v>8</v>
      </c>
      <c r="L140" s="182">
        <f t="shared" si="3"/>
        <v>623.16800000000001</v>
      </c>
      <c r="M140" s="187" t="s">
        <v>99</v>
      </c>
      <c r="N140" s="184">
        <v>41683</v>
      </c>
      <c r="O140" s="207">
        <v>8</v>
      </c>
      <c r="P140" s="185" t="s">
        <v>71</v>
      </c>
      <c r="Q140" s="115">
        <v>77.896000000000001</v>
      </c>
      <c r="R140" s="115">
        <f t="shared" si="4"/>
        <v>623.16800000000001</v>
      </c>
    </row>
    <row r="141" spans="1:19" ht="14.25">
      <c r="A141" s="5" t="s">
        <v>66</v>
      </c>
      <c r="B141" s="30" t="s">
        <v>799</v>
      </c>
      <c r="C141" t="s">
        <v>800</v>
      </c>
      <c r="D141" s="30"/>
      <c r="F141" t="s">
        <v>97</v>
      </c>
      <c r="G141" s="208" t="s">
        <v>801</v>
      </c>
      <c r="J141" s="209">
        <v>1.986</v>
      </c>
      <c r="K141" s="116">
        <v>1010</v>
      </c>
      <c r="L141" s="182">
        <f t="shared" si="3"/>
        <v>2005.86</v>
      </c>
      <c r="M141" s="187" t="s">
        <v>99</v>
      </c>
      <c r="N141" s="184">
        <v>41683</v>
      </c>
      <c r="O141" s="207">
        <f>40+23+240</f>
        <v>303</v>
      </c>
      <c r="P141" s="124">
        <f>K141-O141</f>
        <v>707</v>
      </c>
      <c r="Q141" s="115">
        <v>1.986</v>
      </c>
      <c r="R141" s="115">
        <f t="shared" si="4"/>
        <v>2005.86</v>
      </c>
      <c r="S141" t="s">
        <v>1054</v>
      </c>
    </row>
    <row r="142" spans="1:19" ht="14.25">
      <c r="A142" s="5" t="s">
        <v>66</v>
      </c>
      <c r="B142" s="30" t="s">
        <v>814</v>
      </c>
      <c r="C142" t="s">
        <v>815</v>
      </c>
      <c r="D142" s="30"/>
      <c r="F142" t="s">
        <v>97</v>
      </c>
      <c r="G142" s="208" t="s">
        <v>816</v>
      </c>
      <c r="J142" s="209">
        <v>0.55859999999999999</v>
      </c>
      <c r="K142" s="116">
        <v>3800</v>
      </c>
      <c r="L142" s="182">
        <f t="shared" si="3"/>
        <v>2122.6799999999998</v>
      </c>
      <c r="M142" s="187" t="s">
        <v>99</v>
      </c>
      <c r="N142" s="184">
        <v>41683</v>
      </c>
      <c r="O142" s="207">
        <f>2330</f>
        <v>2330</v>
      </c>
      <c r="P142" s="124">
        <f>K142-O142</f>
        <v>1470</v>
      </c>
      <c r="Q142" s="115">
        <v>0.55900000000000005</v>
      </c>
      <c r="R142" s="115">
        <f t="shared" si="4"/>
        <v>2124.2000000000003</v>
      </c>
      <c r="S142" t="s">
        <v>1055</v>
      </c>
    </row>
    <row r="143" spans="1:19" ht="14.25">
      <c r="A143" s="5" t="s">
        <v>103</v>
      </c>
      <c r="B143" s="5" t="s">
        <v>288</v>
      </c>
      <c r="C143" t="s">
        <v>289</v>
      </c>
      <c r="D143" s="30"/>
      <c r="F143" t="s">
        <v>97</v>
      </c>
      <c r="G143" s="208" t="s">
        <v>290</v>
      </c>
      <c r="H143">
        <v>1</v>
      </c>
      <c r="I143" t="s">
        <v>22</v>
      </c>
      <c r="J143" s="209">
        <v>2.633</v>
      </c>
      <c r="K143" s="116">
        <v>750</v>
      </c>
      <c r="L143" s="182">
        <f t="shared" si="3"/>
        <v>1974.75</v>
      </c>
      <c r="M143" s="187" t="s">
        <v>99</v>
      </c>
      <c r="N143" s="184">
        <v>41683</v>
      </c>
      <c r="O143" s="207">
        <f>335</f>
        <v>335</v>
      </c>
      <c r="P143" s="124">
        <f>K143-O143</f>
        <v>415</v>
      </c>
      <c r="Q143" s="115">
        <v>2.633</v>
      </c>
      <c r="R143" s="115">
        <f t="shared" si="4"/>
        <v>1974.75</v>
      </c>
      <c r="S143" t="s">
        <v>1056</v>
      </c>
    </row>
    <row r="144" spans="1:19" ht="14.25">
      <c r="A144" s="5" t="s">
        <v>66</v>
      </c>
      <c r="B144" s="30" t="s">
        <v>784</v>
      </c>
      <c r="C144" s="30" t="s">
        <v>1057</v>
      </c>
      <c r="D144" s="30"/>
      <c r="F144" t="s">
        <v>97</v>
      </c>
      <c r="G144" s="208" t="s">
        <v>1058</v>
      </c>
      <c r="J144" s="209">
        <v>0.621</v>
      </c>
      <c r="K144" s="116">
        <v>10</v>
      </c>
      <c r="L144" s="182">
        <f t="shared" si="3"/>
        <v>6.21</v>
      </c>
      <c r="M144" s="187" t="s">
        <v>99</v>
      </c>
      <c r="N144" s="184">
        <v>41683</v>
      </c>
      <c r="O144" s="207"/>
      <c r="P144" s="124">
        <f>K144-O144</f>
        <v>10</v>
      </c>
      <c r="Q144" s="115">
        <v>0.621</v>
      </c>
      <c r="R144" s="115">
        <f t="shared" si="4"/>
        <v>6.21</v>
      </c>
      <c r="S144" t="s">
        <v>1054</v>
      </c>
    </row>
    <row r="145" spans="1:19" ht="14.25">
      <c r="A145" s="5" t="s">
        <v>66</v>
      </c>
      <c r="B145" s="30" t="s">
        <v>784</v>
      </c>
      <c r="C145" t="s">
        <v>785</v>
      </c>
      <c r="D145" s="30"/>
      <c r="F145" t="s">
        <v>97</v>
      </c>
      <c r="G145" s="208" t="s">
        <v>824</v>
      </c>
      <c r="J145" s="209">
        <v>0.31185000000000002</v>
      </c>
      <c r="K145" s="116">
        <v>2300</v>
      </c>
      <c r="L145" s="182">
        <f t="shared" si="3"/>
        <v>717.255</v>
      </c>
      <c r="M145" s="187" t="s">
        <v>99</v>
      </c>
      <c r="N145" s="184">
        <v>41683</v>
      </c>
      <c r="O145" s="207">
        <v>2300</v>
      </c>
      <c r="P145" s="185" t="s">
        <v>71</v>
      </c>
      <c r="Q145" s="115">
        <v>0.312</v>
      </c>
      <c r="R145" s="115">
        <f t="shared" si="4"/>
        <v>717.6</v>
      </c>
    </row>
    <row r="146" spans="1:19" ht="14.25">
      <c r="A146" s="5" t="s">
        <v>66</v>
      </c>
      <c r="B146" s="30" t="s">
        <v>700</v>
      </c>
      <c r="C146" s="30" t="s">
        <v>1059</v>
      </c>
      <c r="D146" s="30"/>
      <c r="F146" t="s">
        <v>97</v>
      </c>
      <c r="G146" s="208" t="s">
        <v>1060</v>
      </c>
      <c r="J146" s="209">
        <v>0.52</v>
      </c>
      <c r="K146" s="116">
        <v>8</v>
      </c>
      <c r="L146" s="182">
        <f t="shared" si="3"/>
        <v>4.16</v>
      </c>
      <c r="M146" s="187" t="s">
        <v>99</v>
      </c>
      <c r="N146" s="184">
        <v>41683</v>
      </c>
      <c r="O146" s="207">
        <v>8</v>
      </c>
      <c r="P146" s="185" t="s">
        <v>71</v>
      </c>
      <c r="Q146" s="115">
        <v>0.52</v>
      </c>
      <c r="R146" s="115">
        <f t="shared" si="4"/>
        <v>4.16</v>
      </c>
    </row>
    <row r="147" spans="1:19" ht="14.25">
      <c r="A147" t="s">
        <v>66</v>
      </c>
      <c r="B147" s="30" t="s">
        <v>700</v>
      </c>
      <c r="C147" t="s">
        <v>701</v>
      </c>
      <c r="D147" s="30"/>
      <c r="F147" t="s">
        <v>97</v>
      </c>
      <c r="G147" s="208" t="s">
        <v>829</v>
      </c>
      <c r="J147" s="209">
        <v>0.26323999999999997</v>
      </c>
      <c r="K147" s="116">
        <v>2000</v>
      </c>
      <c r="L147" s="182">
        <f t="shared" si="3"/>
        <v>526.4799999999999</v>
      </c>
      <c r="M147" s="187" t="s">
        <v>99</v>
      </c>
      <c r="N147" s="184">
        <v>41683</v>
      </c>
      <c r="O147" s="207">
        <v>2000</v>
      </c>
      <c r="P147" s="185" t="s">
        <v>71</v>
      </c>
      <c r="Q147" s="115">
        <v>0.26300000000000001</v>
      </c>
      <c r="R147" s="115">
        <f t="shared" si="4"/>
        <v>526</v>
      </c>
    </row>
    <row r="148" spans="1:19" ht="14.25">
      <c r="A148" t="s">
        <v>66</v>
      </c>
      <c r="B148" s="30" t="s">
        <v>787</v>
      </c>
      <c r="C148" s="30" t="s">
        <v>1061</v>
      </c>
      <c r="D148" s="30"/>
      <c r="F148" t="s">
        <v>97</v>
      </c>
      <c r="G148" s="208" t="s">
        <v>1062</v>
      </c>
      <c r="J148" s="209">
        <v>0.64</v>
      </c>
      <c r="K148" s="116">
        <v>1</v>
      </c>
      <c r="L148" s="182">
        <f t="shared" si="3"/>
        <v>0.64</v>
      </c>
      <c r="M148" s="187" t="s">
        <v>99</v>
      </c>
      <c r="N148" s="184">
        <v>41683</v>
      </c>
      <c r="O148" s="207">
        <v>1</v>
      </c>
      <c r="P148" s="185" t="s">
        <v>71</v>
      </c>
      <c r="Q148" s="115">
        <v>0.64</v>
      </c>
      <c r="R148" s="115">
        <f t="shared" si="4"/>
        <v>0.64</v>
      </c>
    </row>
    <row r="149" spans="1:19" ht="14.25">
      <c r="A149" t="s">
        <v>66</v>
      </c>
      <c r="B149" s="30" t="s">
        <v>787</v>
      </c>
      <c r="C149" t="s">
        <v>788</v>
      </c>
      <c r="D149" s="30"/>
      <c r="F149" t="s">
        <v>97</v>
      </c>
      <c r="G149" s="208" t="s">
        <v>834</v>
      </c>
      <c r="J149" s="209">
        <v>0.55800000000000005</v>
      </c>
      <c r="K149" s="116">
        <v>10</v>
      </c>
      <c r="L149" s="182">
        <f t="shared" si="3"/>
        <v>5.58</v>
      </c>
      <c r="M149" s="187" t="s">
        <v>99</v>
      </c>
      <c r="N149" s="184">
        <v>41683</v>
      </c>
      <c r="O149" s="207">
        <v>10</v>
      </c>
      <c r="P149" s="185" t="s">
        <v>71</v>
      </c>
      <c r="Q149" s="115">
        <v>0.55800000000000005</v>
      </c>
      <c r="R149" s="115">
        <f t="shared" si="4"/>
        <v>5.58</v>
      </c>
    </row>
    <row r="150" spans="1:19" ht="14.25">
      <c r="A150" t="s">
        <v>66</v>
      </c>
      <c r="B150" s="30" t="s">
        <v>697</v>
      </c>
      <c r="C150" s="30" t="s">
        <v>1063</v>
      </c>
      <c r="D150" s="30"/>
      <c r="F150" t="s">
        <v>97</v>
      </c>
      <c r="G150" s="208" t="s">
        <v>1064</v>
      </c>
      <c r="J150" s="209">
        <v>0.53</v>
      </c>
      <c r="K150" s="116">
        <v>1</v>
      </c>
      <c r="L150" s="182">
        <f t="shared" si="3"/>
        <v>0.53</v>
      </c>
      <c r="M150" s="187" t="s">
        <v>99</v>
      </c>
      <c r="N150" s="184">
        <v>41683</v>
      </c>
      <c r="O150" s="207">
        <v>1</v>
      </c>
      <c r="P150" s="185" t="s">
        <v>71</v>
      </c>
      <c r="Q150" s="115">
        <v>0.53</v>
      </c>
      <c r="R150" s="115">
        <f t="shared" si="4"/>
        <v>0.53</v>
      </c>
    </row>
    <row r="151" spans="1:19" ht="14.25">
      <c r="A151" t="s">
        <v>66</v>
      </c>
      <c r="B151" s="30" t="s">
        <v>697</v>
      </c>
      <c r="C151" t="s">
        <v>698</v>
      </c>
      <c r="D151" s="30"/>
      <c r="F151" t="s">
        <v>97</v>
      </c>
      <c r="G151" s="208" t="s">
        <v>836</v>
      </c>
      <c r="J151" s="209">
        <v>0.36520000000000002</v>
      </c>
      <c r="K151" s="116">
        <v>110</v>
      </c>
      <c r="L151" s="182">
        <f t="shared" si="3"/>
        <v>40.172000000000004</v>
      </c>
      <c r="M151" s="187" t="s">
        <v>99</v>
      </c>
      <c r="N151" s="184">
        <v>41683</v>
      </c>
      <c r="O151" s="207">
        <v>110</v>
      </c>
      <c r="P151" s="185" t="s">
        <v>71</v>
      </c>
      <c r="Q151" s="115">
        <v>0.36499999999999999</v>
      </c>
      <c r="R151" s="115">
        <f t="shared" si="4"/>
        <v>40.15</v>
      </c>
    </row>
    <row r="152" spans="1:19" ht="14.25">
      <c r="A152" t="s">
        <v>66</v>
      </c>
      <c r="B152" s="30" t="s">
        <v>758</v>
      </c>
      <c r="C152" t="s">
        <v>1024</v>
      </c>
      <c r="D152" s="30"/>
      <c r="F152" t="s">
        <v>97</v>
      </c>
      <c r="G152" s="208" t="s">
        <v>760</v>
      </c>
      <c r="J152" s="209">
        <v>1.3125</v>
      </c>
      <c r="K152" s="116">
        <v>750</v>
      </c>
      <c r="L152" s="182">
        <f t="shared" si="3"/>
        <v>984.375</v>
      </c>
      <c r="M152" s="187" t="s">
        <v>99</v>
      </c>
      <c r="N152" s="184">
        <v>41683</v>
      </c>
      <c r="O152" s="207">
        <f>440+9+301</f>
        <v>750</v>
      </c>
      <c r="P152" s="185" t="s">
        <v>71</v>
      </c>
      <c r="Q152" s="115">
        <v>1.3120000000000001</v>
      </c>
      <c r="R152" s="115">
        <f t="shared" si="4"/>
        <v>984</v>
      </c>
      <c r="S152" t="s">
        <v>1065</v>
      </c>
    </row>
    <row r="153" spans="1:19" ht="15">
      <c r="K153" s="116"/>
      <c r="L153" s="211">
        <f>SUM(L108:L152)</f>
        <v>73155.194499999998</v>
      </c>
      <c r="O153" s="207"/>
      <c r="R153" s="115">
        <f>SUM(R108:R152)</f>
        <v>73160.069000000003</v>
      </c>
    </row>
    <row r="154" spans="1:19" ht="14.25">
      <c r="K154" s="116"/>
      <c r="R154">
        <v>71248.67</v>
      </c>
    </row>
    <row r="155" spans="1:19" ht="14.25">
      <c r="K155" s="116"/>
    </row>
    <row r="156" spans="1:19" ht="14.25">
      <c r="A156" s="7" t="s">
        <v>103</v>
      </c>
      <c r="B156" s="7" t="s">
        <v>125</v>
      </c>
      <c r="C156" s="7" t="s">
        <v>126</v>
      </c>
      <c r="D156" s="7"/>
      <c r="E156" s="7"/>
      <c r="F156" s="7" t="s">
        <v>106</v>
      </c>
      <c r="G156" s="29"/>
      <c r="H156" s="7"/>
      <c r="I156" s="7"/>
      <c r="J156" s="212">
        <v>2.6700000000000002E-2</v>
      </c>
      <c r="K156" s="202">
        <v>250</v>
      </c>
      <c r="L156" s="32">
        <f>K156*J156</f>
        <v>6.6750000000000007</v>
      </c>
      <c r="M156" s="213" t="s">
        <v>1066</v>
      </c>
      <c r="N156" s="99">
        <v>41711</v>
      </c>
      <c r="O156" s="23"/>
      <c r="P156" s="196" t="s">
        <v>71</v>
      </c>
    </row>
    <row r="157" spans="1:19" ht="14.25">
      <c r="A157" s="7" t="s">
        <v>103</v>
      </c>
      <c r="B157" s="7" t="s">
        <v>140</v>
      </c>
      <c r="C157" s="7" t="s">
        <v>141</v>
      </c>
      <c r="D157" s="7"/>
      <c r="E157" s="7"/>
      <c r="F157" s="7" t="s">
        <v>106</v>
      </c>
      <c r="G157" s="29"/>
      <c r="H157" s="7"/>
      <c r="I157" s="7"/>
      <c r="J157" s="212">
        <v>3.3999999999999998E-3</v>
      </c>
      <c r="K157" s="202">
        <v>500</v>
      </c>
      <c r="L157" s="32">
        <f>K157*J157</f>
        <v>1.7</v>
      </c>
      <c r="M157" s="213" t="s">
        <v>1066</v>
      </c>
      <c r="N157" s="99">
        <v>41711</v>
      </c>
      <c r="O157" s="23"/>
      <c r="P157" s="196" t="s">
        <v>71</v>
      </c>
    </row>
    <row r="158" spans="1:19" ht="14.25">
      <c r="A158" s="7" t="s">
        <v>103</v>
      </c>
      <c r="B158" s="7" t="s">
        <v>176</v>
      </c>
      <c r="C158" s="7" t="s">
        <v>177</v>
      </c>
      <c r="D158" s="7"/>
      <c r="E158" s="7"/>
      <c r="F158" s="7" t="s">
        <v>106</v>
      </c>
      <c r="G158" s="29"/>
      <c r="H158" s="7"/>
      <c r="I158" s="7"/>
      <c r="J158" s="212">
        <v>2.3300000000000001E-2</v>
      </c>
      <c r="K158" s="202">
        <v>250</v>
      </c>
      <c r="L158" s="32">
        <f>K158*J158</f>
        <v>5.8250000000000002</v>
      </c>
      <c r="M158" s="213" t="s">
        <v>1066</v>
      </c>
      <c r="N158" s="99">
        <v>41711</v>
      </c>
      <c r="O158" s="23"/>
    </row>
    <row r="159" spans="1:19" ht="14.25">
      <c r="A159" s="7" t="s">
        <v>103</v>
      </c>
      <c r="B159" s="7" t="s">
        <v>285</v>
      </c>
      <c r="C159" s="7" t="s">
        <v>286</v>
      </c>
      <c r="D159" s="7"/>
      <c r="E159" s="7"/>
      <c r="F159" s="7" t="s">
        <v>106</v>
      </c>
      <c r="G159" s="29"/>
      <c r="H159" s="7"/>
      <c r="I159" s="7"/>
      <c r="J159" s="212">
        <v>2.3E-2</v>
      </c>
      <c r="K159" s="202">
        <v>4000</v>
      </c>
      <c r="L159" s="32">
        <f>K159*J159</f>
        <v>92</v>
      </c>
      <c r="M159" s="213" t="s">
        <v>1066</v>
      </c>
      <c r="N159" s="99">
        <v>41711</v>
      </c>
      <c r="O159" s="23"/>
      <c r="P159" s="196" t="s">
        <v>71</v>
      </c>
    </row>
    <row r="160" spans="1:19" ht="14.25">
      <c r="A160" s="23"/>
      <c r="B160" s="23"/>
      <c r="C160" s="23"/>
      <c r="D160" s="23"/>
      <c r="E160" s="23"/>
      <c r="F160" s="23"/>
      <c r="G160" s="23"/>
      <c r="H160" s="24"/>
      <c r="I160" s="23"/>
      <c r="J160" s="23"/>
      <c r="K160" s="214"/>
      <c r="L160" s="215"/>
      <c r="M160" s="215"/>
      <c r="N160" s="23"/>
      <c r="O160" s="23"/>
    </row>
    <row r="161" spans="1:16" ht="14.25">
      <c r="A161" s="7" t="s">
        <v>103</v>
      </c>
      <c r="B161" s="7" t="s">
        <v>256</v>
      </c>
      <c r="C161" s="7" t="s">
        <v>257</v>
      </c>
      <c r="D161" s="7"/>
      <c r="E161" s="7"/>
      <c r="F161" s="7" t="s">
        <v>258</v>
      </c>
      <c r="G161" s="7" t="s">
        <v>259</v>
      </c>
      <c r="H161" s="7"/>
      <c r="I161" s="7"/>
      <c r="J161" s="8">
        <v>0.22</v>
      </c>
      <c r="K161" s="202">
        <v>2100</v>
      </c>
      <c r="L161" s="32">
        <f>K161*J161</f>
        <v>462</v>
      </c>
      <c r="M161" s="213" t="s">
        <v>1067</v>
      </c>
      <c r="N161" s="99">
        <v>41711</v>
      </c>
      <c r="O161" s="23"/>
      <c r="P161" s="124" t="s">
        <v>1068</v>
      </c>
    </row>
    <row r="162" spans="1:16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32"/>
      <c r="M162" s="215"/>
      <c r="N162" s="23"/>
      <c r="O162" s="215"/>
      <c r="P162"/>
    </row>
    <row r="163" spans="1:16" ht="14.25">
      <c r="A163" s="7" t="s">
        <v>103</v>
      </c>
      <c r="B163" s="23" t="s">
        <v>172</v>
      </c>
      <c r="C163" s="23" t="s">
        <v>173</v>
      </c>
      <c r="D163" s="23"/>
      <c r="E163" s="23"/>
      <c r="F163" s="23" t="s">
        <v>119</v>
      </c>
      <c r="G163" s="23" t="s">
        <v>174</v>
      </c>
      <c r="H163" s="23"/>
      <c r="I163" s="23"/>
      <c r="J163" s="23">
        <f>2.26/100</f>
        <v>2.2599999999999999E-2</v>
      </c>
      <c r="K163" s="204">
        <v>1500</v>
      </c>
      <c r="L163" s="32">
        <f>K163*J163</f>
        <v>33.9</v>
      </c>
      <c r="M163" s="216" t="s">
        <v>175</v>
      </c>
      <c r="N163" s="214">
        <v>41710</v>
      </c>
      <c r="O163" s="215"/>
      <c r="P163" s="185" t="s">
        <v>71</v>
      </c>
    </row>
    <row r="164" spans="1:16" ht="14.25">
      <c r="K164" s="116"/>
      <c r="M164" s="14"/>
    </row>
    <row r="165" spans="1:16" ht="14.25">
      <c r="K165" s="116"/>
    </row>
    <row r="166" spans="1:16" ht="14.25">
      <c r="K166" s="116"/>
    </row>
    <row r="167" spans="1:16" ht="14.25">
      <c r="K167" s="116"/>
    </row>
    <row r="168" spans="1:16" ht="14.25">
      <c r="K168" s="116"/>
    </row>
    <row r="169" spans="1:16" ht="14.25">
      <c r="K169" s="116"/>
    </row>
    <row r="170" spans="1:16" ht="14.25">
      <c r="K170" s="116"/>
    </row>
    <row r="171" spans="1:16" ht="14.25">
      <c r="K171" s="116"/>
    </row>
    <row r="172" spans="1:16" ht="14.25">
      <c r="K172" s="116"/>
    </row>
    <row r="173" spans="1:16" ht="14.25">
      <c r="K173" s="116"/>
    </row>
    <row r="174" spans="1:16" ht="14.25">
      <c r="K174" s="116"/>
    </row>
    <row r="175" spans="1:16" ht="14.25">
      <c r="K175" s="116"/>
    </row>
    <row r="176" spans="1:16" ht="14.25">
      <c r="K176" s="116"/>
    </row>
    <row r="177" spans="11:11" ht="14.25">
      <c r="K177" s="116"/>
    </row>
    <row r="178" spans="11:11" ht="14.25">
      <c r="K178" s="116"/>
    </row>
    <row r="179" spans="11:11" ht="14.25">
      <c r="K179" s="116"/>
    </row>
    <row r="180" spans="11:11" ht="14.25">
      <c r="K180" s="116"/>
    </row>
    <row r="181" spans="11:11" ht="14.25">
      <c r="K181" s="116"/>
    </row>
    <row r="182" spans="11:11" ht="14.25">
      <c r="K182" s="116"/>
    </row>
    <row r="183" spans="11:11" ht="14.25">
      <c r="K183" s="116"/>
    </row>
    <row r="184" spans="11:11" ht="14.25">
      <c r="K184" s="116"/>
    </row>
    <row r="185" spans="11:11" ht="14.25">
      <c r="K185" s="116"/>
    </row>
    <row r="186" spans="11:11" ht="14.25">
      <c r="K186" s="116"/>
    </row>
    <row r="187" spans="11:11" ht="14.25">
      <c r="K187" s="116"/>
    </row>
    <row r="188" spans="11:11" ht="14.25">
      <c r="K188" s="116"/>
    </row>
    <row r="189" spans="11:11" ht="14.25">
      <c r="K189" s="116"/>
    </row>
    <row r="190" spans="11:11" ht="14.25">
      <c r="K190" s="116"/>
    </row>
    <row r="191" spans="11:11" ht="14.25">
      <c r="K191" s="116"/>
    </row>
    <row r="192" spans="11:11" ht="14.25">
      <c r="K192" s="116"/>
    </row>
    <row r="193" spans="11:11" ht="14.25">
      <c r="K193" s="116"/>
    </row>
    <row r="194" spans="11:11" ht="14.25">
      <c r="K194" s="116"/>
    </row>
    <row r="195" spans="11:11" ht="14.25">
      <c r="K195" s="116"/>
    </row>
    <row r="196" spans="11:11" ht="14.25">
      <c r="K196" s="116"/>
    </row>
    <row r="197" spans="11:11" ht="14.25">
      <c r="K197" s="116"/>
    </row>
    <row r="198" spans="11:11" ht="14.25">
      <c r="K198" s="116"/>
    </row>
    <row r="199" spans="11:11" ht="14.25">
      <c r="K199" s="116"/>
    </row>
    <row r="200" spans="11:11" ht="14.25">
      <c r="K200" s="116"/>
    </row>
    <row r="201" spans="11:11" ht="14.25">
      <c r="K201" s="116"/>
    </row>
    <row r="202" spans="11:11" ht="14.25">
      <c r="K202" s="116"/>
    </row>
    <row r="203" spans="11:11" ht="14.25">
      <c r="K203" s="116"/>
    </row>
    <row r="204" spans="11:11" ht="14.25">
      <c r="K204" s="116"/>
    </row>
    <row r="205" spans="11:11" ht="14.25">
      <c r="K205" s="116"/>
    </row>
    <row r="206" spans="11:11" ht="14.25">
      <c r="K206" s="116"/>
    </row>
    <row r="207" spans="11:11" ht="14.25">
      <c r="K207" s="116"/>
    </row>
    <row r="208" spans="11:11" ht="14.25">
      <c r="K208" s="116"/>
    </row>
    <row r="209" spans="11:11" ht="14.25">
      <c r="K209" s="116"/>
    </row>
    <row r="210" spans="11:11" ht="14.25">
      <c r="K210" s="116"/>
    </row>
    <row r="211" spans="11:11" ht="14.25">
      <c r="K211" s="116"/>
    </row>
    <row r="212" spans="11:11" ht="14.25">
      <c r="K212" s="116"/>
    </row>
    <row r="213" spans="11:11" ht="14.25">
      <c r="K213" s="116"/>
    </row>
    <row r="214" spans="11:11" ht="14.25">
      <c r="K214" s="116"/>
    </row>
    <row r="215" spans="11:11" ht="14.25">
      <c r="K215" s="116"/>
    </row>
    <row r="216" spans="11:11" ht="14.25">
      <c r="K216" s="116"/>
    </row>
    <row r="217" spans="11:11" ht="14.25">
      <c r="K217" s="116"/>
    </row>
    <row r="218" spans="11:11" ht="14.25">
      <c r="K218" s="116"/>
    </row>
    <row r="219" spans="11:11" ht="14.25">
      <c r="K219" s="116"/>
    </row>
    <row r="220" spans="11:11" ht="14.25">
      <c r="K220" s="116"/>
    </row>
    <row r="221" spans="11:11" ht="14.25">
      <c r="K221" s="116"/>
    </row>
    <row r="222" spans="11:11" ht="14.25">
      <c r="K222" s="116"/>
    </row>
    <row r="223" spans="11:11" ht="14.25">
      <c r="K223" s="116"/>
    </row>
    <row r="224" spans="11:11" ht="14.25">
      <c r="K224" s="116"/>
    </row>
    <row r="225" spans="11:11" ht="14.25">
      <c r="K225" s="116"/>
    </row>
    <row r="226" spans="11:11" ht="14.25">
      <c r="K226" s="116"/>
    </row>
    <row r="227" spans="11:11" ht="14.25">
      <c r="K227" s="116"/>
    </row>
    <row r="228" spans="11:11" ht="14.25">
      <c r="K228" s="116"/>
    </row>
    <row r="229" spans="11:11" ht="14.25">
      <c r="K229" s="116"/>
    </row>
    <row r="230" spans="11:11" ht="14.25">
      <c r="K230" s="116"/>
    </row>
    <row r="231" spans="11:11" ht="14.25">
      <c r="K231" s="116"/>
    </row>
    <row r="232" spans="11:11" ht="14.25">
      <c r="K232" s="116"/>
    </row>
    <row r="233" spans="11:11" ht="14.25">
      <c r="K233" s="116"/>
    </row>
    <row r="234" spans="11:11" ht="14.25">
      <c r="K234" s="116"/>
    </row>
    <row r="235" spans="11:11" ht="14.25">
      <c r="K235" s="116"/>
    </row>
    <row r="236" spans="11:11" ht="14.25">
      <c r="K236" s="116"/>
    </row>
    <row r="237" spans="11:11" ht="14.25">
      <c r="K237" s="116"/>
    </row>
    <row r="238" spans="11:11" ht="14.25">
      <c r="K238" s="116"/>
    </row>
    <row r="239" spans="11:11" ht="14.25">
      <c r="K239" s="116"/>
    </row>
    <row r="240" spans="11:11" ht="14.25">
      <c r="K240" s="116"/>
    </row>
    <row r="241" spans="11:11" ht="14.25">
      <c r="K241" s="116"/>
    </row>
    <row r="242" spans="11:11" ht="14.25">
      <c r="K242" s="116"/>
    </row>
    <row r="243" spans="11:11" ht="14.25">
      <c r="K243" s="116"/>
    </row>
    <row r="244" spans="11:11" ht="14.25">
      <c r="K244" s="116"/>
    </row>
    <row r="245" spans="11:11" ht="14.25">
      <c r="K245" s="116"/>
    </row>
    <row r="246" spans="11:11" ht="14.25">
      <c r="K246" s="116"/>
    </row>
    <row r="247" spans="11:11" ht="14.25">
      <c r="K247" s="116"/>
    </row>
    <row r="248" spans="11:11" ht="14.25">
      <c r="K248" s="116"/>
    </row>
    <row r="249" spans="11:11" ht="14.25">
      <c r="K249" s="116"/>
    </row>
    <row r="250" spans="11:11" ht="14.25">
      <c r="K250" s="116"/>
    </row>
    <row r="251" spans="11:11" ht="14.25">
      <c r="K251" s="116"/>
    </row>
    <row r="252" spans="11:11" ht="14.25">
      <c r="K252" s="116"/>
    </row>
    <row r="253" spans="11:11" ht="14.25">
      <c r="K253" s="116"/>
    </row>
    <row r="254" spans="11:11" ht="14.25">
      <c r="K254" s="116"/>
    </row>
    <row r="255" spans="11:11" ht="14.25">
      <c r="K255" s="116"/>
    </row>
    <row r="256" spans="11:11" ht="14.25">
      <c r="K256" s="116"/>
    </row>
    <row r="257" spans="11:11" ht="14.25">
      <c r="K257" s="116"/>
    </row>
    <row r="258" spans="11:11" ht="14.25">
      <c r="K258" s="116"/>
    </row>
    <row r="259" spans="11:11" ht="14.25">
      <c r="K259" s="116"/>
    </row>
    <row r="260" spans="11:11" ht="14.25">
      <c r="K260" s="116"/>
    </row>
    <row r="261" spans="11:11" ht="14.25">
      <c r="K261" s="116"/>
    </row>
    <row r="262" spans="11:11" ht="14.25">
      <c r="K262" s="116"/>
    </row>
    <row r="263" spans="11:11" ht="14.25">
      <c r="K263" s="116"/>
    </row>
    <row r="264" spans="11:11" ht="14.25">
      <c r="K264" s="116"/>
    </row>
    <row r="265" spans="11:11" ht="14.25">
      <c r="K265" s="116"/>
    </row>
    <row r="266" spans="11:11" ht="14.25">
      <c r="K266" s="116"/>
    </row>
    <row r="267" spans="11:11" ht="14.25">
      <c r="K267" s="116"/>
    </row>
    <row r="268" spans="11:11" ht="14.25">
      <c r="K268" s="116"/>
    </row>
    <row r="269" spans="11:11" ht="14.25">
      <c r="K269" s="116"/>
    </row>
    <row r="270" spans="11:11" ht="14.25">
      <c r="K270" s="116"/>
    </row>
    <row r="271" spans="11:11" ht="14.25">
      <c r="K271" s="116"/>
    </row>
    <row r="272" spans="11:11" ht="14.25">
      <c r="K272" s="116"/>
    </row>
    <row r="273" spans="11:11" ht="14.25">
      <c r="K273" s="116"/>
    </row>
    <row r="274" spans="11:11" ht="14.25">
      <c r="K274" s="116"/>
    </row>
    <row r="275" spans="11:11" ht="14.25">
      <c r="K275" s="116"/>
    </row>
    <row r="276" spans="11:11" ht="14.25">
      <c r="K276" s="116"/>
    </row>
    <row r="277" spans="11:11" ht="14.25">
      <c r="K277" s="116"/>
    </row>
    <row r="278" spans="11:11" ht="14.25">
      <c r="K278" s="116"/>
    </row>
    <row r="279" spans="11:11" ht="14.25">
      <c r="K279" s="116"/>
    </row>
    <row r="280" spans="11:11" ht="14.25">
      <c r="K280" s="116"/>
    </row>
    <row r="281" spans="11:11" ht="14.25">
      <c r="K281" s="116"/>
    </row>
    <row r="282" spans="11:11" ht="14.25">
      <c r="K282" s="116"/>
    </row>
    <row r="283" spans="11:11" ht="14.25">
      <c r="K283" s="116"/>
    </row>
    <row r="284" spans="11:11" ht="14.25">
      <c r="K284" s="116"/>
    </row>
    <row r="285" spans="11:11" ht="14.25">
      <c r="K285" s="116"/>
    </row>
    <row r="286" spans="11:11" ht="14.25">
      <c r="K286" s="116"/>
    </row>
    <row r="287" spans="11:11" ht="14.25">
      <c r="K287" s="116"/>
    </row>
    <row r="288" spans="11:11" ht="14.25">
      <c r="K288" s="116"/>
    </row>
    <row r="289" spans="11:11" ht="14.25">
      <c r="K289" s="116"/>
    </row>
    <row r="290" spans="11:11" ht="14.25">
      <c r="K290" s="116"/>
    </row>
    <row r="291" spans="11:11" ht="14.25">
      <c r="K291" s="116"/>
    </row>
    <row r="292" spans="11:11" ht="14.25">
      <c r="K292" s="116"/>
    </row>
    <row r="293" spans="11:11" ht="14.25">
      <c r="K293" s="116"/>
    </row>
    <row r="294" spans="11:11" ht="14.25">
      <c r="K294" s="116"/>
    </row>
    <row r="295" spans="11:11" ht="14.25">
      <c r="K295" s="116"/>
    </row>
    <row r="296" spans="11:11" ht="14.25">
      <c r="K296" s="116"/>
    </row>
    <row r="297" spans="11:11" ht="14.25">
      <c r="K297" s="116"/>
    </row>
    <row r="298" spans="11:11" ht="14.25">
      <c r="K298" s="116"/>
    </row>
    <row r="299" spans="11:11" ht="14.25">
      <c r="K299" s="116"/>
    </row>
    <row r="300" spans="11:11" ht="14.25">
      <c r="K300" s="116"/>
    </row>
    <row r="301" spans="11:11" ht="14.25">
      <c r="K301" s="116"/>
    </row>
    <row r="302" spans="11:11" ht="14.25">
      <c r="K302" s="116"/>
    </row>
    <row r="303" spans="11:11" ht="14.25">
      <c r="K303" s="116"/>
    </row>
    <row r="304" spans="11:11" ht="14.25">
      <c r="K304" s="116"/>
    </row>
    <row r="305" spans="11:11" ht="14.25">
      <c r="K305" s="116"/>
    </row>
    <row r="306" spans="11:11" ht="14.25">
      <c r="K306" s="116"/>
    </row>
    <row r="307" spans="11:11" ht="14.25">
      <c r="K307" s="116"/>
    </row>
    <row r="308" spans="11:11" ht="14.25">
      <c r="K308" s="116"/>
    </row>
    <row r="309" spans="11:11" ht="14.25">
      <c r="K309" s="116"/>
    </row>
    <row r="310" spans="11:11" ht="14.25">
      <c r="K310" s="116"/>
    </row>
    <row r="311" spans="11:11" ht="14.25">
      <c r="K311" s="116"/>
    </row>
    <row r="312" spans="11:11" ht="14.25">
      <c r="K312" s="116"/>
    </row>
    <row r="313" spans="11:11" ht="14.25">
      <c r="K313" s="116"/>
    </row>
    <row r="314" spans="11:11" ht="14.25">
      <c r="K314" s="116"/>
    </row>
    <row r="315" spans="11:11" ht="14.25">
      <c r="K315" s="116"/>
    </row>
    <row r="316" spans="11:11" ht="14.25">
      <c r="K316" s="116"/>
    </row>
    <row r="317" spans="11:11" ht="14.25">
      <c r="K317" s="116"/>
    </row>
    <row r="318" spans="11:11" ht="14.25">
      <c r="K318" s="116"/>
    </row>
    <row r="319" spans="11:11" ht="14.25">
      <c r="K319" s="116"/>
    </row>
    <row r="320" spans="11:11" ht="14.25">
      <c r="K320" s="116"/>
    </row>
    <row r="321" spans="11:11" ht="14.25">
      <c r="K321" s="116"/>
    </row>
    <row r="322" spans="11:11" ht="14.25">
      <c r="K322" s="116"/>
    </row>
    <row r="323" spans="11:11" ht="14.25">
      <c r="K323" s="116"/>
    </row>
    <row r="324" spans="11:11" ht="14.25">
      <c r="K324" s="116"/>
    </row>
    <row r="325" spans="11:11" ht="14.25">
      <c r="K325" s="116"/>
    </row>
    <row r="326" spans="11:11" ht="14.25">
      <c r="K326" s="116"/>
    </row>
    <row r="327" spans="11:11" ht="14.25">
      <c r="K327" s="116"/>
    </row>
    <row r="328" spans="11:11" ht="14.25">
      <c r="K328" s="116"/>
    </row>
    <row r="329" spans="11:11" ht="14.25">
      <c r="K329" s="116"/>
    </row>
    <row r="330" spans="11:11" ht="14.25">
      <c r="K330" s="116"/>
    </row>
    <row r="331" spans="11:11" ht="14.25">
      <c r="K331" s="116"/>
    </row>
    <row r="332" spans="11:11" ht="14.25">
      <c r="K332" s="116"/>
    </row>
    <row r="333" spans="11:11" ht="14.25">
      <c r="K333" s="116"/>
    </row>
    <row r="334" spans="11:11" ht="14.25">
      <c r="K334" s="116"/>
    </row>
    <row r="335" spans="11:11" ht="14.25">
      <c r="K335" s="116"/>
    </row>
    <row r="336" spans="11:11" ht="14.25">
      <c r="K336" s="116"/>
    </row>
    <row r="337" spans="11:11" ht="14.25">
      <c r="K337" s="116"/>
    </row>
    <row r="338" spans="11:11" ht="14.25">
      <c r="K338" s="116"/>
    </row>
    <row r="339" spans="11:11" ht="14.25">
      <c r="K339" s="116"/>
    </row>
    <row r="340" spans="11:11" ht="14.25">
      <c r="K340" s="116"/>
    </row>
    <row r="341" spans="11:11" ht="14.25">
      <c r="K341" s="116"/>
    </row>
    <row r="342" spans="11:11" ht="14.25">
      <c r="K342" s="116"/>
    </row>
    <row r="343" spans="11:11" ht="14.25">
      <c r="K343" s="116"/>
    </row>
    <row r="344" spans="11:11" ht="14.25">
      <c r="K344" s="116"/>
    </row>
    <row r="345" spans="11:11" ht="14.25">
      <c r="K345" s="116"/>
    </row>
    <row r="346" spans="11:11" ht="14.25">
      <c r="K346" s="116"/>
    </row>
    <row r="347" spans="11:11" ht="14.25">
      <c r="K347" s="116"/>
    </row>
    <row r="348" spans="11:11" ht="14.25">
      <c r="K348" s="116"/>
    </row>
    <row r="349" spans="11:11" ht="14.25">
      <c r="K349" s="116"/>
    </row>
    <row r="350" spans="11:11" ht="14.25">
      <c r="K350" s="116"/>
    </row>
    <row r="351" spans="11:11" ht="14.25">
      <c r="K351" s="116"/>
    </row>
    <row r="352" spans="11:11" ht="14.25">
      <c r="K352" s="116"/>
    </row>
    <row r="353" spans="11:11" ht="14.25">
      <c r="K353" s="116"/>
    </row>
    <row r="354" spans="11:11" ht="14.25">
      <c r="K354" s="116"/>
    </row>
    <row r="355" spans="11:11" ht="14.25">
      <c r="K355" s="116"/>
    </row>
    <row r="356" spans="11:11" ht="14.25">
      <c r="K356" s="116"/>
    </row>
    <row r="357" spans="11:11" ht="14.25">
      <c r="K357" s="116"/>
    </row>
    <row r="358" spans="11:11" ht="14.25">
      <c r="K358" s="116"/>
    </row>
    <row r="359" spans="11:11" ht="14.25">
      <c r="K359" s="116"/>
    </row>
    <row r="360" spans="11:11" ht="14.25">
      <c r="K360" s="116"/>
    </row>
    <row r="361" spans="11:11" ht="14.25">
      <c r="K361" s="116"/>
    </row>
    <row r="362" spans="11:11" ht="14.25">
      <c r="K362" s="116"/>
    </row>
    <row r="363" spans="11:11" ht="14.25">
      <c r="K363" s="116"/>
    </row>
    <row r="364" spans="11:11" ht="14.25">
      <c r="K364" s="116"/>
    </row>
    <row r="365" spans="11:11" ht="14.25">
      <c r="K365" s="116"/>
    </row>
    <row r="366" spans="11:11" ht="14.25">
      <c r="K366" s="116"/>
    </row>
    <row r="367" spans="11:11" ht="14.25">
      <c r="K367" s="116"/>
    </row>
    <row r="368" spans="11:11" ht="14.25">
      <c r="K368" s="116"/>
    </row>
    <row r="369" spans="11:11" ht="14.25">
      <c r="K369" s="116"/>
    </row>
    <row r="370" spans="11:11" ht="14.25">
      <c r="K370" s="116"/>
    </row>
    <row r="371" spans="11:11" ht="14.25">
      <c r="K371" s="116"/>
    </row>
    <row r="372" spans="11:11" ht="14.25">
      <c r="K372" s="116"/>
    </row>
    <row r="373" spans="11:11" ht="14.25">
      <c r="K373" s="116"/>
    </row>
    <row r="374" spans="11:11" ht="14.25">
      <c r="K374" s="116"/>
    </row>
    <row r="375" spans="11:11" ht="14.25">
      <c r="K375" s="116"/>
    </row>
    <row r="376" spans="11:11" ht="14.25">
      <c r="K376" s="116"/>
    </row>
    <row r="377" spans="11:11" ht="14.25">
      <c r="K377" s="116"/>
    </row>
    <row r="378" spans="11:11" ht="14.25">
      <c r="K378" s="116"/>
    </row>
    <row r="379" spans="11:11" ht="14.25">
      <c r="K379" s="116"/>
    </row>
    <row r="380" spans="11:11" ht="14.25">
      <c r="K380" s="116"/>
    </row>
    <row r="381" spans="11:11" ht="14.25">
      <c r="K381" s="116"/>
    </row>
    <row r="382" spans="11:11" ht="14.25">
      <c r="K382" s="116"/>
    </row>
    <row r="383" spans="11:11" ht="14.25">
      <c r="K383" s="116"/>
    </row>
    <row r="384" spans="11:11" ht="14.25">
      <c r="K384" s="116"/>
    </row>
    <row r="385" spans="11:11" ht="14.25">
      <c r="K385" s="116"/>
    </row>
    <row r="386" spans="11:11" ht="14.25">
      <c r="K386" s="116"/>
    </row>
    <row r="387" spans="11:11" ht="14.25">
      <c r="K387" s="116"/>
    </row>
    <row r="388" spans="11:11" ht="14.25">
      <c r="K388" s="116"/>
    </row>
    <row r="389" spans="11:11" ht="14.25">
      <c r="K389" s="116"/>
    </row>
    <row r="390" spans="11:11" ht="14.25">
      <c r="K390" s="116"/>
    </row>
    <row r="391" spans="11:11" ht="14.25">
      <c r="K391" s="116"/>
    </row>
    <row r="392" spans="11:11" ht="14.25">
      <c r="K392" s="116"/>
    </row>
    <row r="393" spans="11:11" ht="14.25">
      <c r="K393" s="116"/>
    </row>
    <row r="394" spans="11:11" ht="14.25">
      <c r="K394" s="116"/>
    </row>
    <row r="395" spans="11:11" ht="14.25">
      <c r="K395" s="116"/>
    </row>
    <row r="396" spans="11:11" ht="14.25">
      <c r="K396" s="116"/>
    </row>
    <row r="397" spans="11:11" ht="14.25">
      <c r="K397" s="116"/>
    </row>
    <row r="398" spans="11:11" ht="14.25">
      <c r="K398" s="116"/>
    </row>
    <row r="399" spans="11:11" ht="14.25">
      <c r="K399" s="116"/>
    </row>
    <row r="400" spans="11:11" ht="14.25">
      <c r="K400" s="116"/>
    </row>
    <row r="401" spans="11:11" ht="14.25">
      <c r="K401" s="116"/>
    </row>
    <row r="402" spans="11:11" ht="14.25">
      <c r="K402" s="116"/>
    </row>
    <row r="403" spans="11:11" ht="14.25">
      <c r="K403" s="116"/>
    </row>
    <row r="404" spans="11:11" ht="14.25">
      <c r="K404" s="116"/>
    </row>
    <row r="405" spans="11:11" ht="14.25">
      <c r="K405" s="116"/>
    </row>
    <row r="406" spans="11:11" ht="14.25">
      <c r="K406" s="116"/>
    </row>
    <row r="407" spans="11:11" ht="14.25">
      <c r="K407" s="116"/>
    </row>
    <row r="408" spans="11:11" ht="14.25">
      <c r="K408" s="116"/>
    </row>
    <row r="409" spans="11:11" ht="14.25">
      <c r="K409" s="116"/>
    </row>
    <row r="410" spans="11:11" ht="14.25">
      <c r="K410" s="116"/>
    </row>
    <row r="411" spans="11:11" ht="14.25">
      <c r="K411" s="116"/>
    </row>
    <row r="412" spans="11:11" ht="14.25">
      <c r="K412" s="116"/>
    </row>
    <row r="413" spans="11:11" ht="14.25">
      <c r="K413" s="116"/>
    </row>
    <row r="414" spans="11:11" ht="14.25">
      <c r="K414" s="116"/>
    </row>
    <row r="415" spans="11:11" ht="14.25">
      <c r="K415" s="116"/>
    </row>
    <row r="416" spans="11:11" ht="14.25">
      <c r="K416" s="116"/>
    </row>
    <row r="417" spans="11:11" ht="14.25">
      <c r="K417" s="116"/>
    </row>
    <row r="418" spans="11:11" ht="14.25">
      <c r="K418" s="116"/>
    </row>
    <row r="419" spans="11:11" ht="14.25">
      <c r="K419" s="116"/>
    </row>
    <row r="420" spans="11:11" ht="14.25">
      <c r="K420" s="116"/>
    </row>
    <row r="421" spans="11:11" ht="14.25">
      <c r="K421" s="116"/>
    </row>
    <row r="422" spans="11:11" ht="14.25">
      <c r="K422" s="116"/>
    </row>
    <row r="423" spans="11:11" ht="14.25">
      <c r="K423" s="116"/>
    </row>
    <row r="424" spans="11:11" ht="14.25">
      <c r="K424" s="116"/>
    </row>
    <row r="425" spans="11:11" ht="14.25">
      <c r="K425" s="116"/>
    </row>
    <row r="426" spans="11:11" ht="14.25">
      <c r="K426" s="116"/>
    </row>
    <row r="427" spans="11:11" ht="14.25">
      <c r="K427" s="116"/>
    </row>
    <row r="428" spans="11:11" ht="14.25">
      <c r="K428" s="116"/>
    </row>
    <row r="429" spans="11:11" ht="14.25">
      <c r="K429" s="116"/>
    </row>
    <row r="430" spans="11:11" ht="14.25">
      <c r="K430" s="116"/>
    </row>
    <row r="431" spans="11:11" ht="14.25">
      <c r="K431" s="116"/>
    </row>
    <row r="432" spans="11:11" ht="14.25">
      <c r="K432" s="116"/>
    </row>
    <row r="433" spans="11:11" ht="14.25">
      <c r="K433" s="116"/>
    </row>
    <row r="434" spans="11:11" ht="14.25">
      <c r="K434" s="116"/>
    </row>
    <row r="435" spans="11:11" ht="14.25">
      <c r="K435" s="116"/>
    </row>
    <row r="436" spans="11:11" ht="14.25">
      <c r="K436" s="116"/>
    </row>
    <row r="437" spans="11:11" ht="14.25">
      <c r="K437" s="116"/>
    </row>
    <row r="438" spans="11:11" ht="14.25">
      <c r="K438" s="116"/>
    </row>
    <row r="439" spans="11:11" ht="14.25">
      <c r="K439" s="116"/>
    </row>
    <row r="440" spans="11:11" ht="14.25">
      <c r="K440" s="116"/>
    </row>
    <row r="441" spans="11:11" ht="14.25">
      <c r="K441" s="116"/>
    </row>
    <row r="442" spans="11:11" ht="14.25">
      <c r="K442" s="116"/>
    </row>
    <row r="443" spans="11:11" ht="14.25">
      <c r="K443" s="116"/>
    </row>
    <row r="444" spans="11:11" ht="14.25">
      <c r="K444" s="116"/>
    </row>
    <row r="445" spans="11:11" ht="14.25">
      <c r="K445" s="116"/>
    </row>
    <row r="446" spans="11:11" ht="14.25">
      <c r="K446" s="116"/>
    </row>
    <row r="447" spans="11:11" ht="14.25">
      <c r="K447" s="116"/>
    </row>
    <row r="448" spans="11:11" ht="14.25">
      <c r="K448" s="116"/>
    </row>
    <row r="449" spans="11:11" ht="14.25">
      <c r="K449" s="116"/>
    </row>
    <row r="450" spans="11:11" ht="14.25">
      <c r="K450" s="116"/>
    </row>
    <row r="451" spans="11:11" ht="14.25">
      <c r="K451" s="116"/>
    </row>
    <row r="452" spans="11:11" ht="14.25">
      <c r="K452" s="116"/>
    </row>
    <row r="453" spans="11:11" ht="14.25">
      <c r="K453" s="116"/>
    </row>
    <row r="454" spans="11:11" ht="14.25">
      <c r="K454" s="116"/>
    </row>
    <row r="455" spans="11:11" ht="14.25">
      <c r="K455" s="116"/>
    </row>
    <row r="456" spans="11:11" ht="14.25">
      <c r="K456" s="116"/>
    </row>
    <row r="457" spans="11:11" ht="14.25">
      <c r="K457" s="116"/>
    </row>
    <row r="458" spans="11:11" ht="14.25">
      <c r="K458" s="116"/>
    </row>
    <row r="459" spans="11:11" ht="14.25">
      <c r="K459" s="116"/>
    </row>
    <row r="460" spans="11:11" ht="14.25">
      <c r="K460" s="116"/>
    </row>
    <row r="461" spans="11:11" ht="14.25">
      <c r="K461" s="116"/>
    </row>
  </sheetData>
  <hyperlinks>
    <hyperlink ref="P12" r:id="rId1"/>
    <hyperlink ref="U14" r:id="rId2"/>
  </hyperlinks>
  <pageMargins left="0" right="0" top="0.39370000000000011" bottom="0.39370000000000011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25174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Costed BOM</vt:lpstr>
      <vt:lpstr>Sub-Assemblies</vt:lpstr>
      <vt:lpstr>Sheet3</vt:lpstr>
      <vt:lpstr>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Ireland</dc:creator>
  <cp:lastModifiedBy>user</cp:lastModifiedBy>
  <cp:revision>1684</cp:revision>
  <cp:lastPrinted>2014-02-05T07:10:37Z</cp:lastPrinted>
  <dcterms:created xsi:type="dcterms:W3CDTF">2012-12-21T12:42:34Z</dcterms:created>
  <dcterms:modified xsi:type="dcterms:W3CDTF">2020-05-05T16:01:37Z</dcterms:modified>
</cp:coreProperties>
</file>