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KITTAZ\production_docs\"/>
    </mc:Choice>
  </mc:AlternateContent>
  <xr:revisionPtr revIDLastSave="0" documentId="8_{77761D2D-54C5-4ED0-9A09-D46F37CB3AF9}" xr6:coauthVersionLast="45" xr6:coauthVersionMax="45" xr10:uidLastSave="{00000000-0000-0000-0000-000000000000}"/>
  <bookViews>
    <workbookView xWindow="-120" yWindow="-120" windowWidth="29040" windowHeight="15840"/>
  </bookViews>
  <sheets>
    <sheet name="Costed BOM" sheetId="1" r:id="rId1"/>
    <sheet name="Sub-Assemblies" sheetId="2" r:id="rId2"/>
  </sheets>
  <definedNames>
    <definedName name="__Anonymous_Sheet_DB__1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7" i="2" l="1"/>
  <c r="I166" i="2"/>
  <c r="L157" i="2"/>
  <c r="K157" i="2"/>
  <c r="L156" i="2"/>
  <c r="K156" i="2"/>
  <c r="L155" i="2"/>
  <c r="L154" i="2"/>
  <c r="M153" i="2"/>
  <c r="M168" i="2" s="1"/>
  <c r="L153" i="2"/>
  <c r="L152" i="2"/>
  <c r="L151" i="2"/>
  <c r="K151" i="2"/>
  <c r="K150" i="2"/>
  <c r="L150" i="2" s="1"/>
  <c r="L149" i="2" s="1"/>
  <c r="L147" i="2"/>
  <c r="L146" i="2"/>
  <c r="L145" i="2"/>
  <c r="K145" i="2"/>
  <c r="L144" i="2"/>
  <c r="L143" i="2"/>
  <c r="L142" i="2"/>
  <c r="M141" i="2"/>
  <c r="L141" i="2"/>
  <c r="K140" i="2"/>
  <c r="L140" i="2" s="1"/>
  <c r="L139" i="2"/>
  <c r="K139" i="2"/>
  <c r="K138" i="2"/>
  <c r="L138" i="2" s="1"/>
  <c r="L137" i="2"/>
  <c r="K137" i="2"/>
  <c r="M134" i="2"/>
  <c r="L134" i="2"/>
  <c r="L133" i="2"/>
  <c r="L132" i="2"/>
  <c r="L131" i="2"/>
  <c r="L130" i="2"/>
  <c r="L129" i="2" s="1"/>
  <c r="K130" i="2"/>
  <c r="L127" i="2"/>
  <c r="L126" i="2"/>
  <c r="L125" i="2"/>
  <c r="K125" i="2"/>
  <c r="K124" i="2"/>
  <c r="L124" i="2" s="1"/>
  <c r="L123" i="2" s="1"/>
  <c r="L121" i="2"/>
  <c r="L120" i="2"/>
  <c r="K120" i="2"/>
  <c r="L119" i="2"/>
  <c r="L118" i="2"/>
  <c r="L117" i="2"/>
  <c r="M116" i="2"/>
  <c r="L116" i="2"/>
  <c r="K115" i="2"/>
  <c r="L115" i="2" s="1"/>
  <c r="L114" i="2"/>
  <c r="K114" i="2"/>
  <c r="K113" i="2"/>
  <c r="L113" i="2" s="1"/>
  <c r="L112" i="2"/>
  <c r="L111" i="2" s="1"/>
  <c r="K112" i="2"/>
  <c r="L109" i="2"/>
  <c r="K109" i="2"/>
  <c r="L108" i="2"/>
  <c r="K108" i="2"/>
  <c r="L107" i="2"/>
  <c r="L106" i="2"/>
  <c r="L105" i="2"/>
  <c r="M104" i="2"/>
  <c r="L104" i="2"/>
  <c r="L103" i="2"/>
  <c r="K103" i="2"/>
  <c r="K102" i="2"/>
  <c r="L102" i="2" s="1"/>
  <c r="L101" i="2"/>
  <c r="K101" i="2"/>
  <c r="L98" i="2"/>
  <c r="M97" i="2"/>
  <c r="L97" i="2"/>
  <c r="L95" i="2" s="1"/>
  <c r="L96" i="2"/>
  <c r="L93" i="2"/>
  <c r="M92" i="2"/>
  <c r="M169" i="2" s="1"/>
  <c r="L92" i="2"/>
  <c r="L91" i="2"/>
  <c r="L90" i="2" s="1"/>
  <c r="L87" i="2"/>
  <c r="K86" i="2"/>
  <c r="L86" i="2" s="1"/>
  <c r="L85" i="2"/>
  <c r="K85" i="2"/>
  <c r="L84" i="2"/>
  <c r="M83" i="2"/>
  <c r="L83" i="2"/>
  <c r="L80" i="2"/>
  <c r="L79" i="2"/>
  <c r="L78" i="2"/>
  <c r="K78" i="2"/>
  <c r="K77" i="2"/>
  <c r="L77" i="2" s="1"/>
  <c r="L76" i="2"/>
  <c r="M75" i="2"/>
  <c r="L75" i="2"/>
  <c r="L72" i="2"/>
  <c r="L71" i="2"/>
  <c r="K70" i="2"/>
  <c r="L70" i="2" s="1"/>
  <c r="L69" i="2"/>
  <c r="K69" i="2"/>
  <c r="L68" i="2"/>
  <c r="M67" i="2"/>
  <c r="L67" i="2"/>
  <c r="L64" i="2"/>
  <c r="L63" i="2"/>
  <c r="K63" i="2"/>
  <c r="L62" i="2"/>
  <c r="K62" i="2"/>
  <c r="L61" i="2"/>
  <c r="L60" i="2"/>
  <c r="M59" i="2"/>
  <c r="L59" i="2"/>
  <c r="L58" i="2"/>
  <c r="K58" i="2"/>
  <c r="L57" i="2"/>
  <c r="K57" i="2"/>
  <c r="L56" i="2"/>
  <c r="L55" i="2"/>
  <c r="K55" i="2"/>
  <c r="K54" i="2"/>
  <c r="L54" i="2" s="1"/>
  <c r="L53" i="2"/>
  <c r="L52" i="2"/>
  <c r="K52" i="2"/>
  <c r="K51" i="2"/>
  <c r="L51" i="2" s="1"/>
  <c r="K50" i="2"/>
  <c r="L50" i="2" s="1"/>
  <c r="L47" i="2"/>
  <c r="L46" i="2"/>
  <c r="M45" i="2"/>
  <c r="L45" i="2"/>
  <c r="L44" i="2"/>
  <c r="K44" i="2"/>
  <c r="L43" i="2"/>
  <c r="L42" i="2"/>
  <c r="K42" i="2"/>
  <c r="L41" i="2"/>
  <c r="K40" i="2"/>
  <c r="L40" i="2" s="1"/>
  <c r="L39" i="2"/>
  <c r="K39" i="2"/>
  <c r="K38" i="2"/>
  <c r="L38" i="2" s="1"/>
  <c r="L37" i="2"/>
  <c r="L36" i="2" s="1"/>
  <c r="K37" i="2"/>
  <c r="K34" i="2"/>
  <c r="L34" i="2" s="1"/>
  <c r="L33" i="2"/>
  <c r="L32" i="2"/>
  <c r="M31" i="2"/>
  <c r="L31" i="2"/>
  <c r="L30" i="2"/>
  <c r="K29" i="2"/>
  <c r="L29" i="2" s="1"/>
  <c r="L28" i="2"/>
  <c r="K27" i="2"/>
  <c r="L27" i="2" s="1"/>
  <c r="L26" i="2"/>
  <c r="K26" i="2"/>
  <c r="L25" i="2"/>
  <c r="K25" i="2"/>
  <c r="K24" i="2"/>
  <c r="L24" i="2" s="1"/>
  <c r="L21" i="2"/>
  <c r="L20" i="2"/>
  <c r="K20" i="2"/>
  <c r="L19" i="2"/>
  <c r="K19" i="2"/>
  <c r="L18" i="2"/>
  <c r="L17" i="2"/>
  <c r="K17" i="2"/>
  <c r="L16" i="2"/>
  <c r="M15" i="2"/>
  <c r="L15" i="2"/>
  <c r="L14" i="2"/>
  <c r="L13" i="2"/>
  <c r="K12" i="2"/>
  <c r="L12" i="2" s="1"/>
  <c r="K11" i="2"/>
  <c r="L11" i="2" s="1"/>
  <c r="K7" i="2"/>
  <c r="L4" i="2"/>
  <c r="L3" i="2" s="1"/>
  <c r="L23" i="2" l="1"/>
  <c r="L10" i="2"/>
  <c r="L66" i="2"/>
  <c r="L82" i="2"/>
  <c r="L100" i="2"/>
  <c r="L136" i="2"/>
  <c r="L49" i="2"/>
  <c r="L74" i="2"/>
</calcChain>
</file>

<file path=xl/comments1.xml><?xml version="1.0" encoding="utf-8"?>
<comments xmlns="http://schemas.openxmlformats.org/spreadsheetml/2006/main">
  <authors>
    <author/>
  </authors>
  <commentList>
    <comment ref="I46" authorId="0" shapeId="0">
      <text>
        <r>
          <rPr>
            <sz val="10"/>
            <color theme="1"/>
            <rFont val="Sans"/>
          </rPr>
          <t>17 on printer, 3 in box</t>
        </r>
      </text>
    </comment>
  </commentList>
</comments>
</file>

<file path=xl/sharedStrings.xml><?xml version="1.0" encoding="utf-8"?>
<sst xmlns="http://schemas.openxmlformats.org/spreadsheetml/2006/main" count="1983" uniqueCount="634">
  <si>
    <t>Category</t>
  </si>
  <si>
    <t>Status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</si>
  <si>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</si>
  <si>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</si>
  <si>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</si>
  <si>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</si>
  <si>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</si>
  <si>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</si>
  <si>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</si>
  <si>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</si>
  <si>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</si>
  <si>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</si>
  <si>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Comment</t>
  </si>
  <si>
    <t>Lead Time (wks)</t>
  </si>
  <si>
    <t>Qty to Order</t>
  </si>
  <si>
    <t>PO</t>
  </si>
  <si>
    <t>PO Date</t>
  </si>
  <si>
    <t>Expected Date</t>
  </si>
  <si>
    <t>Notes</t>
  </si>
  <si>
    <t>Electronic</t>
  </si>
  <si>
    <t>EL-CA0001</t>
  </si>
  <si>
    <t>6ft USB 2.0 A Male to B Male 28/24AWG Cable</t>
  </si>
  <si>
    <t>Monoprice</t>
  </si>
  <si>
    <t>ea</t>
  </si>
  <si>
    <t>PO02405</t>
  </si>
  <si>
    <t>EL-PS0017</t>
  </si>
  <si>
    <t>Power Supply, 24V, 16.66A, 400W, 4pin, Pengchu Ltd.</t>
  </si>
  <si>
    <t>Pengchu Ltd.</t>
  </si>
  <si>
    <t>Need to order</t>
  </si>
  <si>
    <t>KT-EL0026</t>
  </si>
  <si>
    <t>Wired Power plug from Power Supply, 24V, 16.66A, 400W, 4pin, Pengchu Ltd.</t>
  </si>
  <si>
    <t>Comes with EL-PS0018</t>
  </si>
  <si>
    <t>EL-SW0020</t>
  </si>
  <si>
    <t>SWITCH ROCKER DPST 20A 125V</t>
  </si>
  <si>
    <t>E-switch</t>
  </si>
  <si>
    <t>R5ABLKBLKFF0</t>
  </si>
  <si>
    <t>Digikey</t>
  </si>
  <si>
    <r>
      <rPr>
        <sz val="10"/>
        <color rgb="FF000000"/>
        <rFont val="Sans"/>
      </rPr>
      <t>EG1529-ND</t>
    </r>
  </si>
  <si>
    <t>PO02290</t>
  </si>
  <si>
    <t>EL-MS0143</t>
  </si>
  <si>
    <t>Conn Fast Receptacle14-16 AWG .250</t>
  </si>
  <si>
    <t>A27824-ND</t>
  </si>
  <si>
    <t>PC-AS0033</t>
  </si>
  <si>
    <t>RAMBO Electronics v1.2gp</t>
  </si>
  <si>
    <t>UltiMachine</t>
  </si>
  <si>
    <t>UMRAMBOPAC</t>
  </si>
  <si>
    <t>Controller</t>
  </si>
  <si>
    <t>10</t>
  </si>
  <si>
    <t>PO02142</t>
  </si>
  <si>
    <t>In Progress</t>
  </si>
  <si>
    <t>Hardware</t>
  </si>
  <si>
    <t>HD-MS0062</t>
  </si>
  <si>
    <t>Metric Aluminum Unthreaded Spacer, 8MM OD, 8MM Length, M5 Screw Size</t>
  </si>
  <si>
    <t>Timberline</t>
  </si>
  <si>
    <t>PO02269</t>
  </si>
  <si>
    <t>HD-NT0017</t>
  </si>
  <si>
    <t>T-nut M5 Thread</t>
  </si>
  <si>
    <t>Misumi</t>
  </si>
  <si>
    <t>HNKK5-5</t>
  </si>
  <si>
    <t>frame</t>
  </si>
  <si>
    <t>2</t>
  </si>
  <si>
    <t>617 pkg of 100</t>
  </si>
  <si>
    <t>PO02145</t>
  </si>
  <si>
    <t>First Shipment on it's way</t>
  </si>
  <si>
    <t>See Misumi Quote</t>
  </si>
  <si>
    <t>HD-TB0007</t>
  </si>
  <si>
    <t>Feed Tube, PTFE</t>
  </si>
  <si>
    <t>McMaster-Carr Supply Company</t>
  </si>
  <si>
    <t>5239K12</t>
  </si>
  <si>
    <t>mm</t>
  </si>
  <si>
    <t>Filament Guide</t>
  </si>
  <si>
    <t>1</t>
  </si>
  <si>
    <t>2100ft</t>
  </si>
  <si>
    <t>PO02281</t>
  </si>
  <si>
    <t>In Stock</t>
  </si>
  <si>
    <t>HD-BT0053</t>
  </si>
  <si>
    <t>18-8 SS Flat Head Phillips Machine Screw Black-Oxide Finish, 4-40 Thread, 1/4" Length</t>
  </si>
  <si>
    <t>96640A054</t>
  </si>
  <si>
    <t>PP-MP0066</t>
  </si>
  <si>
    <t>Metric Brass Heat-Set Insert for Plastics, Tapered, M2-.4 Internal Thread, 2.9MM Length</t>
  </si>
  <si>
    <t>94180A307</t>
  </si>
  <si>
    <t>HD-BT0107</t>
  </si>
  <si>
    <t>Metric Class 12.9 Socket Head Cap Screw Alloy Steel, Black, M2 Thread, 10mm Length, 0.4mm Pitch</t>
  </si>
  <si>
    <t>91290A017</t>
  </si>
  <si>
    <t>HD-WA0012</t>
  </si>
  <si>
    <t>Steel Flat Washer, DIN 125 zinc-plated class 4,M2 screw sz, 5mm OD, .25mm-.35mm thick</t>
  </si>
  <si>
    <t>91166A180</t>
  </si>
  <si>
    <t>HD-MS0030</t>
  </si>
  <si>
    <t>M3-.5 3.8mm Heatset Insert</t>
  </si>
  <si>
    <t>McMasterCarr</t>
  </si>
  <si>
    <t>94180A331</t>
  </si>
  <si>
    <t>HD-MS0060</t>
  </si>
  <si>
    <t>M5-.8 11mm Heatset Insert</t>
  </si>
  <si>
    <t>94180A363</t>
  </si>
  <si>
    <t>HD-MS0158</t>
  </si>
  <si>
    <t>M5-.8 6.7mm Heatset Insert</t>
  </si>
  <si>
    <t>94180A361</t>
  </si>
  <si>
    <t>HD-BT0108</t>
  </si>
  <si>
    <t>Hobbed Bolt, M8 x 50mm Hex head, 26mm offset, Stainless Steel</t>
  </si>
  <si>
    <t>Quattro Machining</t>
  </si>
  <si>
    <t>extruder</t>
  </si>
  <si>
    <t>Order after inspection of 60</t>
  </si>
  <si>
    <t>See LSM Quote</t>
  </si>
  <si>
    <t>HD-NT0004</t>
  </si>
  <si>
    <t>M3 Nut, Zinc Plated QTY UPDATED FROM 8 TO 16 PER; BARRY &amp; MARK 1-13-14</t>
  </si>
  <si>
    <t>small herringbone gear, extruder idler</t>
  </si>
  <si>
    <t>90591A121</t>
  </si>
  <si>
    <t>HD-BT0012</t>
  </si>
  <si>
    <t>M3 Set Screw (Grub Screw)</t>
  </si>
  <si>
    <t>extruder, rods and switches</t>
  </si>
  <si>
    <t>91390A100</t>
  </si>
  <si>
    <t>HD-WA0001</t>
  </si>
  <si>
    <t>M3 Washer, Steel, Zinc Plated</t>
  </si>
  <si>
    <t>91166A210</t>
  </si>
  <si>
    <t>HD-WA0027</t>
  </si>
  <si>
    <t>Metric 18-8 Stainless Steel Internal-Tooth Lock Washer, M3 Screw Size, 6mm OD, .4mm min Thick</t>
  </si>
  <si>
    <t>93925A240</t>
  </si>
  <si>
    <t>HD-BT0044</t>
  </si>
  <si>
    <t>M3 x 5 Bolt, SHCS Black-Oxide</t>
  </si>
  <si>
    <t>RAMBo board</t>
  </si>
  <si>
    <t>91290A110</t>
  </si>
  <si>
    <t>HD-BT0039</t>
  </si>
  <si>
    <t>M3 x 12 Bolt, SHCS Black-Oxide</t>
  </si>
  <si>
    <t>91290A117</t>
  </si>
  <si>
    <t>HD-BT0041</t>
  </si>
  <si>
    <t>M3 x 25 Bolt, SHCS Black-Oxide</t>
  </si>
  <si>
    <t>extruder; bed mount, z-hard stop</t>
  </si>
  <si>
    <t>91290A125</t>
  </si>
  <si>
    <t>HD-NT0011</t>
  </si>
  <si>
    <t>M4 Nut,Zinc-Plated Steel</t>
  </si>
  <si>
    <t>extruder/buda</t>
  </si>
  <si>
    <t>90591A141</t>
  </si>
  <si>
    <t>HD-WA0005</t>
  </si>
  <si>
    <t>M4 Washer</t>
  </si>
  <si>
    <t>Extruder/Buda</t>
  </si>
  <si>
    <t>91166A230</t>
  </si>
  <si>
    <t>HD-BT0010</t>
  </si>
  <si>
    <t>M4 x 20 Bolt, SHCS Black-Oxide</t>
  </si>
  <si>
    <t>91290A168</t>
  </si>
  <si>
    <t>HD-BT0052</t>
  </si>
  <si>
    <t>M4 x 55 Bolt, SHCS Black-Oxide</t>
  </si>
  <si>
    <t>91290A187</t>
  </si>
  <si>
    <t>HD-WA0007</t>
  </si>
  <si>
    <t>M5 Washer, Steel, Zinc Plated</t>
  </si>
  <si>
    <t>91166A240</t>
  </si>
  <si>
    <t>HD-BT0048</t>
  </si>
  <si>
    <t>M5 x 10 Bolt, SHCS Black-Oxide</t>
  </si>
  <si>
    <t>91290A224</t>
  </si>
  <si>
    <t>HD-MS0197</t>
  </si>
  <si>
    <t>Type 316 Stainless Steel Socket Head Cap Screw, M5 Thread, 12mm Length, .8mm Pitch</t>
  </si>
  <si>
    <t>92290A228</t>
  </si>
  <si>
    <t>HD-BT0049</t>
  </si>
  <si>
    <t>M5 x 14 Bolt, SHCS Black_Oxide</t>
  </si>
  <si>
    <t>Mcmaster-Carr Supply Company</t>
  </si>
  <si>
    <t>91290A230</t>
  </si>
  <si>
    <t>HD-NT0002</t>
  </si>
  <si>
    <t>M8 Nyloc Nut, Zinc Plated</t>
  </si>
  <si>
    <t>bearings, extruder</t>
  </si>
  <si>
    <t>90576A117</t>
  </si>
  <si>
    <t>HD-WA0006</t>
  </si>
  <si>
    <t>M8 Washer, Steel, Zinc Plated</t>
  </si>
  <si>
    <t>91166A270</t>
  </si>
  <si>
    <t>HD-BT0059</t>
  </si>
  <si>
    <t>M8 x 35 Bolt, BHCS Black-oxide</t>
  </si>
  <si>
    <t>bearings</t>
  </si>
  <si>
    <t>91239A438</t>
  </si>
  <si>
    <t>HD-WA0008</t>
  </si>
  <si>
    <t>Metric Spring Steel Shim - DIN 988 0.5mm Thick, 8mm ID, 14mm OD</t>
  </si>
  <si>
    <t>extruder - optional hobbed bolt aligner</t>
  </si>
  <si>
    <t>98055A114</t>
  </si>
  <si>
    <t>HD-WA0009</t>
  </si>
  <si>
    <t>Metric Spring Steel Shim - DIN 988 1.0mm Thick, 8mm ID, 14mm OD</t>
  </si>
  <si>
    <t>98055A115</t>
  </si>
  <si>
    <t>HD-MS0054</t>
  </si>
  <si>
    <t>Square Bumper</t>
  </si>
  <si>
    <t>Advanced Antivibration components</t>
  </si>
  <si>
    <r>
      <rPr>
        <b/>
        <sz val="12"/>
        <color rgb="FF000000"/>
        <rFont val="Sans"/>
      </rPr>
      <t>V10R87-B08130</t>
    </r>
  </si>
  <si>
    <t>Feet</t>
  </si>
  <si>
    <t>60 sheets</t>
  </si>
  <si>
    <t>PO02283</t>
  </si>
  <si>
    <t>19 sheets soon if not in stock</t>
  </si>
  <si>
    <t>http://www.vibrationmounts.com/RFQ/VM110705.htm#Middle</t>
  </si>
  <si>
    <t>V10R87-B08130</t>
  </si>
  <si>
    <t>HD-MS0027</t>
  </si>
  <si>
    <t>Spring, Extruder, 6mm OD, 0.8mm WD, 9.7mm FL</t>
  </si>
  <si>
    <t>Associated Spring</t>
  </si>
  <si>
    <t>C0240-032-0380-M</t>
  </si>
  <si>
    <t>Extruder, Z-endstop</t>
  </si>
  <si>
    <t>PO02320</t>
  </si>
  <si>
    <t>900 In Stock</t>
  </si>
  <si>
    <t>HD-MS0203</t>
  </si>
  <si>
    <t>Steel Compression Spring, Zinc-Plated Music Wire, 1.00" Long,.300" OD,.022" Wire</t>
  </si>
  <si>
    <t>9657K301</t>
  </si>
  <si>
    <t>Z stop</t>
  </si>
  <si>
    <t>65 pkg</t>
  </si>
  <si>
    <t>PO02319</t>
  </si>
  <si>
    <t>Likely In stock</t>
  </si>
  <si>
    <t>HD-MS0157</t>
  </si>
  <si>
    <t>Plastic Head Thumb Screw, Knurled Head, M5 Thread, 0.8mm Pitch, 20mm Long</t>
  </si>
  <si>
    <t>96016A245</t>
  </si>
  <si>
    <t>75 pkg</t>
  </si>
  <si>
    <t>10 pkg in stock</t>
  </si>
  <si>
    <t>HD-MS0031</t>
  </si>
  <si>
    <t>Thumb Screw Knob for M4 SHCS, Black</t>
  </si>
  <si>
    <t>91175A062</t>
  </si>
  <si>
    <t>HD-MS0055</t>
  </si>
  <si>
    <t>Thumb Screw Knob for M5 SHCS, Black</t>
  </si>
  <si>
    <t>Y-axis</t>
  </si>
  <si>
    <t>91175A063</t>
  </si>
  <si>
    <t>EL-MS0073</t>
  </si>
  <si>
    <t>Tubing, Corrugated Loom .25" x 100'</t>
  </si>
  <si>
    <t>Panduit</t>
  </si>
  <si>
    <t>CLT25F-C20</t>
  </si>
  <si>
    <t>7840K31</t>
  </si>
  <si>
    <t>HD-MS0058</t>
  </si>
  <si>
    <t>Wire Tie, 8"</t>
  </si>
  <si>
    <t>7130K32</t>
  </si>
  <si>
    <t>Mechanical</t>
  </si>
  <si>
    <t>HD-RD0018</t>
  </si>
  <si>
    <t>10mm x 500mm smooth rod</t>
  </si>
  <si>
    <t>SSFHR10-500</t>
  </si>
  <si>
    <t>HD-MS0013</t>
  </si>
  <si>
    <t>608ZZ bearing</t>
  </si>
  <si>
    <t>vxb.com</t>
  </si>
  <si>
    <t>100Skate</t>
  </si>
  <si>
    <t>8 bearings used in robot, 3 in extruder</t>
  </si>
  <si>
    <t>50/33 pkg of 100</t>
  </si>
  <si>
    <t>PO02160/PO02282</t>
  </si>
  <si>
    <t>1/10/14 – 2/10/14</t>
  </si>
  <si>
    <t>5000 in stock</t>
  </si>
  <si>
    <t>Received first 5000</t>
  </si>
  <si>
    <t>HD-RD0004</t>
  </si>
  <si>
    <t>8mm Smooth Rod x 18-19mm</t>
  </si>
  <si>
    <t>MBK</t>
  </si>
  <si>
    <t>PO02265</t>
  </si>
  <si>
    <t>(970) 532-3878</t>
  </si>
  <si>
    <t>HE-SH0016</t>
  </si>
  <si>
    <t>Assy, Budaschnozzle 2.0c with 0.35 nozzle</t>
  </si>
  <si>
    <t>Aleph Objects</t>
  </si>
  <si>
    <t>4</t>
  </si>
  <si>
    <t>See Buda BOM</t>
  </si>
  <si>
    <t>HD-MS0002-3</t>
  </si>
  <si>
    <t>Borosilicate Glass Bed 300mm x 300mm</t>
  </si>
  <si>
    <t>Allen Scientific</t>
  </si>
  <si>
    <t>Y carriage and Bed Plate</t>
  </si>
  <si>
    <t>PO02252</t>
  </si>
  <si>
    <t>Incoming 2/19/14</t>
  </si>
  <si>
    <t>HD-MS0057</t>
  </si>
  <si>
    <t>PET Tape, 12"x12" sheet, green</t>
  </si>
  <si>
    <t>Pack-N-Tape</t>
  </si>
  <si>
    <t>PO02102</t>
  </si>
  <si>
    <t>Received 800</t>
  </si>
  <si>
    <t>HD-EX0010</t>
  </si>
  <si>
    <t>Aluminum Frame, extrusion 20mm x 20mm x 500mm, black</t>
  </si>
  <si>
    <t>misumi.com</t>
  </si>
  <si>
    <t>HFSB5-2020-500</t>
  </si>
  <si>
    <t>HD-EX0011</t>
  </si>
  <si>
    <t>Aluminum Frame LTP, extrusion 20mm x 20mm x 500mm,Tapped M5x0.8 on one End, black</t>
  </si>
  <si>
    <t>HFSB5-2020-500-LTP</t>
  </si>
  <si>
    <t>HD-EX0012</t>
  </si>
  <si>
    <t>Aluminum Frame TPW, extrusion 20mm x 20mm x 500mm,Tapped M5x0.8 on both Ends, black</t>
  </si>
  <si>
    <t>HFSB5-2020-500-TPW</t>
  </si>
  <si>
    <t>HD-MS0172</t>
  </si>
  <si>
    <t>Screw, Lead, Misumi MTSBRK12-420-F7-R8-T9-Q8-S20-E5-FE0-FW7-FY1</t>
  </si>
  <si>
    <t>MTSBRK12-420-F7-R8-T9-Q8-S20-E5-FE0-FW7-FY1</t>
  </si>
  <si>
    <t>PO02347</t>
  </si>
  <si>
    <t>HD-MS0173</t>
  </si>
  <si>
    <t>Nut, Lead Screw, Resin, Misumi MTSRR12</t>
  </si>
  <si>
    <t>MTSRR12</t>
  </si>
  <si>
    <t>HD-MS0194</t>
  </si>
  <si>
    <t>Coupling, Set Screw, Misumi GSASL16-5-5</t>
  </si>
  <si>
    <t>GSASL16-5-5</t>
  </si>
  <si>
    <t>HD-BL0009</t>
  </si>
  <si>
    <t>GT2, Single sided Neoprene Belt, 2mm pitch, 582 teeth, 6mm wide,fiberglass cords</t>
  </si>
  <si>
    <t>B &amp; B Manufacturing, Inc</t>
  </si>
  <si>
    <t>1164-2P-06 (2MR-1164-06)</t>
  </si>
  <si>
    <t>Y and X drive</t>
  </si>
  <si>
    <t>7</t>
  </si>
  <si>
    <t>PO02146</t>
  </si>
  <si>
    <t>Called 2/18/14 The order is in progress</t>
  </si>
  <si>
    <t>HD-MS0033</t>
  </si>
  <si>
    <t>GT2 Timing Pulley, 5mm Bore Aluminum</t>
  </si>
  <si>
    <t>16-2P06M6CA5 5MM BORE ALUMINUM</t>
  </si>
  <si>
    <t>HD-BU0001</t>
  </si>
  <si>
    <t>DryLin® R - Solid polymer bearing RJM-01, 10mm</t>
  </si>
  <si>
    <t>IGUS</t>
  </si>
  <si>
    <t>RMJ-01-10</t>
  </si>
  <si>
    <t>PO02182</t>
  </si>
  <si>
    <t>6850 In Stock</t>
  </si>
  <si>
    <t>See Desen Weier Quote; Freight charges amortized</t>
  </si>
  <si>
    <t>PP-FP0029</t>
  </si>
  <si>
    <t>Cover, Electronics, Guava</t>
  </si>
  <si>
    <t>EPOCS</t>
  </si>
  <si>
    <t>PO02261</t>
  </si>
  <si>
    <t>PP-FP0030</t>
  </si>
  <si>
    <t>Enclosure, Sheet Metal, Guava</t>
  </si>
  <si>
    <t>PP-FP0012</t>
  </si>
  <si>
    <t>frame_connector</t>
  </si>
  <si>
    <t>Custom Laser</t>
  </si>
  <si>
    <t>PO02255</t>
  </si>
  <si>
    <t>Shooting for mid march, requested updated date</t>
  </si>
  <si>
    <t>PP-FP0034</t>
  </si>
  <si>
    <t>KITTAZ name plate, laser cut</t>
  </si>
  <si>
    <t>PO02475</t>
  </si>
  <si>
    <t>PP-MP0045</t>
  </si>
  <si>
    <t>Bed Mount Plate, Aluminum</t>
  </si>
  <si>
    <t>3</t>
  </si>
  <si>
    <t>PP-FP0015</t>
  </si>
  <si>
    <t>Y Axis End Idler</t>
  </si>
  <si>
    <t>PP-FP0016</t>
  </si>
  <si>
    <t>Y Axis End Motor</t>
  </si>
  <si>
    <t>PP-FP0031</t>
  </si>
  <si>
    <t>X end Plate</t>
  </si>
  <si>
    <t>Printed</t>
  </si>
  <si>
    <t>PP-GP0083</t>
  </si>
  <si>
    <t>bed_finger</t>
  </si>
  <si>
    <t>Printing</t>
  </si>
  <si>
    <t>PP-GP0084</t>
  </si>
  <si>
    <t>double_bearing_holder</t>
  </si>
  <si>
    <t>PP-GP0117</t>
  </si>
  <si>
    <t>Bearing Holder v1.1b, TAZ</t>
  </si>
  <si>
    <t>PP-GP0086</t>
  </si>
  <si>
    <t>Belt clamp, TAZ</t>
  </si>
  <si>
    <t>PP-GP0120</t>
  </si>
  <si>
    <t>feed_tube_holder_v2.0</t>
  </si>
  <si>
    <t>PP-GP0074</t>
  </si>
  <si>
    <t>feed_tube spinner</t>
  </si>
  <si>
    <t>PP-GP0061</t>
  </si>
  <si>
    <t>herringbone_large_gear</t>
  </si>
  <si>
    <t>PP-GP0062</t>
  </si>
  <si>
    <t>herringbone_small_gear</t>
  </si>
  <si>
    <t>PP-GP0060</t>
  </si>
  <si>
    <t>Wade Reloaded Bearing Washer</t>
  </si>
  <si>
    <t>PP-GP0058</t>
  </si>
  <si>
    <t>Wade Reloaded Extruder Block</t>
  </si>
  <si>
    <t>PP-GP0059</t>
  </si>
  <si>
    <t>Wade Reloaded Idler Block</t>
  </si>
  <si>
    <t>PP-GP0091</t>
  </si>
  <si>
    <t>extruder_latch</t>
  </si>
  <si>
    <t>PP-GP0151</t>
  </si>
  <si>
    <t>X Idler v2.3 , TAZ</t>
  </si>
  <si>
    <t>PP-GP0128</t>
  </si>
  <si>
    <t>X Carriage v2.0 ,TAZ</t>
  </si>
  <si>
    <t>PP-GP0094</t>
  </si>
  <si>
    <t>x_carriage_guide</t>
  </si>
  <si>
    <t>PP-GP0152</t>
  </si>
  <si>
    <t>X Motor Mount v2.1, TAZ</t>
  </si>
  <si>
    <t>PP-GP0096</t>
  </si>
  <si>
    <t>Extruder mount, TAZ</t>
  </si>
  <si>
    <t>PP-GP0150</t>
  </si>
  <si>
    <t>y_belt_mount</t>
  </si>
  <si>
    <t>PP-GP0121</t>
  </si>
  <si>
    <t>y_mount_chassis-2.1</t>
  </si>
  <si>
    <t>PP-GP0122</t>
  </si>
  <si>
    <t>y_mount_table-2.1</t>
  </si>
  <si>
    <t>PP-GP0123</t>
  </si>
  <si>
    <t>Z Top Drive v1.2-Left, TAZ</t>
  </si>
  <si>
    <t>PP-GP0124</t>
  </si>
  <si>
    <t>Z Top Drive v1.2-Right, TAZ</t>
  </si>
  <si>
    <t>PP-GP0125</t>
  </si>
  <si>
    <t>z_motor_mount-v2.1-nonswitch-right</t>
  </si>
  <si>
    <t>PP-GP0126</t>
  </si>
  <si>
    <t>z_motor_mount-v2.1-switch-left</t>
  </si>
  <si>
    <t>PP-GP0109</t>
  </si>
  <si>
    <t>Spool Arm, TAZ</t>
  </si>
  <si>
    <t>PP-GP0118</t>
  </si>
  <si>
    <t>Bed Corner v2.5</t>
  </si>
  <si>
    <t>PP-GP0113</t>
  </si>
  <si>
    <t>Y Corner Left v1.2, TAZ</t>
  </si>
  <si>
    <t>PP-GP0114</t>
  </si>
  <si>
    <t>Y Corner Right v1.2, TAZ</t>
  </si>
  <si>
    <t>PP-GP0115</t>
  </si>
  <si>
    <t>Y Bearing Mount v2.6.b, TAZ</t>
  </si>
  <si>
    <t>PP-GP0116</t>
  </si>
  <si>
    <t>Y Motor Mount v2.4, TAZ</t>
  </si>
  <si>
    <t>PP-GP0127</t>
  </si>
  <si>
    <t>Z Nut Mount V 1.0 , TAZ</t>
  </si>
  <si>
    <t>PP-GP0154</t>
  </si>
  <si>
    <t>Electronics Case Mount v1.0</t>
  </si>
  <si>
    <t>PP-GP0153</t>
  </si>
  <si>
    <t>Extruder Fan Mount v1.0, TAZ</t>
  </si>
  <si>
    <t>PP-GP0???</t>
  </si>
  <si>
    <t>KITTAZ plug cover</t>
  </si>
  <si>
    <t>PP-GP0163</t>
  </si>
  <si>
    <t>Long Shim</t>
  </si>
  <si>
    <t>Electronics</t>
  </si>
  <si>
    <t>PC-BD0027</t>
  </si>
  <si>
    <t>Silicon Heater, 24V ,360W, 298mm x 298mm, Self Adhesive, w/ connectors</t>
  </si>
  <si>
    <t>National Plastic Heater</t>
  </si>
  <si>
    <t>PO02143</t>
  </si>
  <si>
    <t>Pre-assembled Electronics</t>
  </si>
  <si>
    <t>EL-HR0016-2</t>
  </si>
  <si>
    <t>Motor wires -2</t>
  </si>
  <si>
    <t>RPC</t>
  </si>
  <si>
    <t>See next page</t>
  </si>
  <si>
    <t>KT-EL0010</t>
  </si>
  <si>
    <t>Heat Bed Extension v1.0, TAZ</t>
  </si>
  <si>
    <t>Made Here</t>
  </si>
  <si>
    <t>KT-EL0011</t>
  </si>
  <si>
    <t>Extruder Extension v1.0, TAZ</t>
  </si>
  <si>
    <t>KT-EL0012</t>
  </si>
  <si>
    <t>Xz Extension v1.0, TAZ</t>
  </si>
  <si>
    <t>KT-EL0013</t>
  </si>
  <si>
    <t>YZ Extension v1.0, TAZ</t>
  </si>
  <si>
    <t>KT-EL0015</t>
  </si>
  <si>
    <t>Y Switch v1.0, TAZ</t>
  </si>
  <si>
    <t>KT-EL0016</t>
  </si>
  <si>
    <t>X Switch v1.0, TAZ</t>
  </si>
  <si>
    <t>KT-EL0017</t>
  </si>
  <si>
    <t>Z Switch v1.0, TAZ</t>
  </si>
  <si>
    <t>KT-EL0018</t>
  </si>
  <si>
    <t>40mm Fan Assembly v1.0, TAZ</t>
  </si>
  <si>
    <t>KT-EL0019</t>
  </si>
  <si>
    <t>80mm Fan Assembly v1.0, TAZ</t>
  </si>
  <si>
    <t>KT-EL0020</t>
  </si>
  <si>
    <t>CB YZ Harness v2.1, TAZ</t>
  </si>
  <si>
    <t>KT-EL0021</t>
  </si>
  <si>
    <t>CB Xz Harness v2.1, TAZ</t>
  </si>
  <si>
    <t>KT-EL0024</t>
  </si>
  <si>
    <t>CB Extruder 1 Harness v2.2, TAZ</t>
  </si>
  <si>
    <t>KT-EL0022</t>
  </si>
  <si>
    <t>CB Power Harness v1.0, TAZ</t>
  </si>
  <si>
    <t>KT-EL0025</t>
  </si>
  <si>
    <t>CB Heat Bed Harness v2.0, TAZ</t>
  </si>
  <si>
    <t>Packaging</t>
  </si>
  <si>
    <t>SH-PG0028</t>
  </si>
  <si>
    <t>6X9 2MIL RECLOSABLE BAG 1M/CT</t>
  </si>
  <si>
    <t>Uline</t>
  </si>
  <si>
    <t>S-1296</t>
  </si>
  <si>
    <t>SH-PG0067</t>
  </si>
  <si>
    <t>5X7 2MIL RECLOSABLE BAG 1M/CT</t>
  </si>
  <si>
    <t>S-1695</t>
  </si>
  <si>
    <t>SH_PG0003</t>
  </si>
  <si>
    <t>4 x 6" 2 Mil Reclosable Polypropylene Bags</t>
  </si>
  <si>
    <t>S-1696</t>
  </si>
  <si>
    <t>SH-PG0002</t>
  </si>
  <si>
    <t>3 x 4" 2 Mil Reclosable Polypropylene Bags</t>
  </si>
  <si>
    <t>S-1292</t>
  </si>
  <si>
    <t>SH-PG0001</t>
  </si>
  <si>
    <t>2 x 3" 2 Mil Reclosable Polypropylene Bags, 1,000/CTN</t>
  </si>
  <si>
    <t>S-1291</t>
  </si>
  <si>
    <t>SH-BX0035</t>
  </si>
  <si>
    <t>21 x 14 x 10 Box 20/240</t>
  </si>
  <si>
    <t>S-11380</t>
  </si>
  <si>
    <t>SH-PG0059</t>
  </si>
  <si>
    <t>Mailers, Indestructo, 7 x 5 x 4</t>
  </si>
  <si>
    <t>S-971</t>
  </si>
  <si>
    <t>SH-PG0074</t>
  </si>
  <si>
    <t>Mailers, Indestructo, 7 x 5 x 2</t>
  </si>
  <si>
    <t>S-11234</t>
  </si>
  <si>
    <t>SH-PG0065</t>
  </si>
  <si>
    <t>10 x 8 x 5" Indestructo Mailers 100/800</t>
  </si>
  <si>
    <t>S-16536</t>
  </si>
  <si>
    <t>SH-PG0064</t>
  </si>
  <si>
    <t>Mailers, Indestructo, 9 x 7 x 4, 100/bundle</t>
  </si>
  <si>
    <t>S-15095</t>
  </si>
  <si>
    <t>SH-PA0023</t>
  </si>
  <si>
    <t>1⁄16" Perforated UPSable Foam Roll - 24" x 900'</t>
  </si>
  <si>
    <t>S-2964P</t>
  </si>
  <si>
    <t>21x14x1/2” foam sheet</t>
  </si>
  <si>
    <t>Shipper's Supply</t>
  </si>
  <si>
    <t>16x14x1/2” foam sheet</t>
  </si>
  <si>
    <t>21x6x1/2” foam sheet</t>
  </si>
  <si>
    <t>14x2x1/2” foam sheet</t>
  </si>
  <si>
    <t>SH-PA0022</t>
  </si>
  <si>
    <t>13X13" PAD</t>
  </si>
  <si>
    <t>S-18196</t>
  </si>
  <si>
    <t>SH-PA0018</t>
  </si>
  <si>
    <t>Bubble 1/8RPB210P; 1/8"x6"X500'PERF@12</t>
  </si>
  <si>
    <t>Labels</t>
  </si>
  <si>
    <t>Light Speed Color</t>
  </si>
  <si>
    <t>Responsible</t>
  </si>
  <si>
    <t>To Order</t>
  </si>
  <si>
    <t>Motor Wires -2</t>
  </si>
  <si>
    <t>PO02256</t>
  </si>
  <si>
    <t>EL-MT0001</t>
  </si>
  <si>
    <t>NEMA 17 Stepper Motors, wires cut to 60mm</t>
  </si>
  <si>
    <t>Soyo</t>
  </si>
  <si>
    <t>SY42STH47-1504A</t>
  </si>
  <si>
    <t>PO2141</t>
  </si>
  <si>
    <t>EL-MS0058</t>
  </si>
  <si>
    <t>CONN PIN MALE 24-30AWG CRIMP TIN</t>
  </si>
  <si>
    <t>Molex</t>
  </si>
  <si>
    <t>16-02-0108</t>
  </si>
  <si>
    <t>WM2565-ND</t>
  </si>
  <si>
    <t>EL-MS0061</t>
  </si>
  <si>
    <t>Connector, 4 pin Male housing with latch</t>
  </si>
  <si>
    <t>WM2535-ND</t>
  </si>
  <si>
    <t>EMI/RFI-Shield Heat-Shrink Tubing 3/16" ID Before, 3/32" ID After, 48" L, Black, cut to 50mm</t>
  </si>
  <si>
    <t>7937K31</t>
  </si>
  <si>
    <t>Labor+non-supplies electroinics</t>
  </si>
  <si>
    <t>EL-WR0108</t>
  </si>
  <si>
    <t>16AWG Stranded – Violet</t>
  </si>
  <si>
    <t>C2065V-1000-ND</t>
  </si>
  <si>
    <t>EL-WR0109</t>
  </si>
  <si>
    <t>24AWG Stranded – Yellow</t>
  </si>
  <si>
    <t>C2015Y-1000-ND</t>
  </si>
  <si>
    <t>EL-MS0008</t>
  </si>
  <si>
    <t>Heavy Duty Power Connectors HOUSING ONLY, BLACK POWERPOLE 15/45</t>
  </si>
  <si>
    <t>Mouser</t>
  </si>
  <si>
    <t>879-1327G6-BK</t>
  </si>
  <si>
    <t>PO02291</t>
  </si>
  <si>
    <t>EL-MS0010</t>
  </si>
  <si>
    <t>Heavy Duty Power Connectors POWERPOLE 15A CONT</t>
  </si>
  <si>
    <t>879-1332-BK</t>
  </si>
  <si>
    <t>EL-MS0059</t>
  </si>
  <si>
    <t>CONN TERM FEMALE 22-24AWG TIN</t>
  </si>
  <si>
    <t>Molex Inc.</t>
  </si>
  <si>
    <t>16-02-0102</t>
  </si>
  <si>
    <t>WM2510-ND</t>
  </si>
  <si>
    <t>PO02378</t>
  </si>
  <si>
    <t>PC-CN0001</t>
  </si>
  <si>
    <t>CONN HOUSING 2POS .100 W/LATCH</t>
  </si>
  <si>
    <t>WM2900-ND</t>
  </si>
  <si>
    <t>EL-MS0128</t>
  </si>
  <si>
    <r>
      <rPr>
        <b/>
        <sz val="10"/>
        <color theme="1"/>
        <rFont val="Sans"/>
      </rPr>
      <t>4-POS</t>
    </r>
    <r>
      <rPr>
        <sz val="10"/>
        <color theme="1"/>
        <rFont val="Sans"/>
      </rPr>
      <t>, free hanging</t>
    </r>
  </si>
  <si>
    <t>A1357-ND</t>
  </si>
  <si>
    <t>EL-MS0122</t>
  </si>
  <si>
    <t>14-18 AWG Tin Pin for Plug</t>
  </si>
  <si>
    <t>A31998TR-ND</t>
  </si>
  <si>
    <t>EL-MS0123</t>
  </si>
  <si>
    <t>20-24 AWG Tin Pin for Plug</t>
  </si>
  <si>
    <t>A31991TR-ND</t>
  </si>
  <si>
    <t>EL-MS0140</t>
  </si>
  <si>
    <t>Cable Clamp for 4-Pos; 0.329” opening</t>
  </si>
  <si>
    <t>A104910-ND</t>
  </si>
  <si>
    <t>EL-WR0103</t>
  </si>
  <si>
    <t>24AWG Stranded – Red</t>
  </si>
  <si>
    <t>C2015R-1000-ND</t>
  </si>
  <si>
    <t>EL-WR0104</t>
  </si>
  <si>
    <t>24AWG Stranded – Orange</t>
  </si>
  <si>
    <t>C2015A-1000-ND</t>
  </si>
  <si>
    <t>EL-WR0105</t>
  </si>
  <si>
    <t>24AWG Stranded – Black</t>
  </si>
  <si>
    <t>C2015B-1000-ND</t>
  </si>
  <si>
    <t>EL-WR0099</t>
  </si>
  <si>
    <t>Shielded 4Cond 22AWG</t>
  </si>
  <si>
    <t>W504-1000-ND</t>
  </si>
  <si>
    <t>EL-MS0131</t>
  </si>
  <si>
    <r>
      <rPr>
        <b/>
        <sz val="10"/>
        <color rgb="FF000000"/>
        <rFont val="FreeSans"/>
      </rPr>
      <t>14-POS</t>
    </r>
    <r>
      <rPr>
        <sz val="10"/>
        <color rgb="FF000000"/>
        <rFont val="FreeSans"/>
      </rPr>
      <t>, free hanging</t>
    </r>
  </si>
  <si>
    <t>A1358-ND</t>
  </si>
  <si>
    <t>EL-MS0129</t>
  </si>
  <si>
    <t>Cable Clamp for 14-Pos; 0.453” opening</t>
  </si>
  <si>
    <t>A32516-ND</t>
  </si>
  <si>
    <t>EL-MS0062</t>
  </si>
  <si>
    <t>Connector, 4 pin Female housing with latch</t>
  </si>
  <si>
    <t>WM2902-ND</t>
  </si>
  <si>
    <t>EL-WR0107</t>
  </si>
  <si>
    <t>24AWG Stranded – White</t>
  </si>
  <si>
    <t>C2015W-1000-ND</t>
  </si>
  <si>
    <t>EL-WR0111</t>
  </si>
  <si>
    <t>24AWG Stranded – Blue</t>
  </si>
  <si>
    <t>C2015L-1000-ND</t>
  </si>
  <si>
    <t>PO02448</t>
  </si>
  <si>
    <t>EL-MS0130</t>
  </si>
  <si>
    <t>Cable Clamp for 14-Pos; 0.453” opening; full cover</t>
  </si>
  <si>
    <t>A33754-ND</t>
  </si>
  <si>
    <t>EL-MS0139</t>
  </si>
  <si>
    <t>Tubing, Corrugated Loom .375" x 100'</t>
  </si>
  <si>
    <t>7840K32</t>
  </si>
  <si>
    <t>EL-MS0160</t>
  </si>
  <si>
    <t>Noninsulated Wire Ferrule, 14 AWG, .39" Pin Length</t>
  </si>
  <si>
    <t>9681K25</t>
  </si>
  <si>
    <t>EL-WR0013</t>
  </si>
  <si>
    <t>HOOK-UP WIRE 100FT 18AWG TIN-COPPER BLK, C2064A.12.01</t>
  </si>
  <si>
    <t>Newark Electronic</t>
  </si>
  <si>
    <t>78R8041</t>
  </si>
  <si>
    <t>TL-HD0178</t>
  </si>
  <si>
    <t>MOLEX 19069-0117 TERMINAL, RING TONGUE, #10, CRIMP</t>
  </si>
  <si>
    <t>55H3650</t>
  </si>
  <si>
    <t>PP-MP0059</t>
  </si>
  <si>
    <t>CONN HOUSING MALE 2POS .100</t>
  </si>
  <si>
    <t>WM2533-ND</t>
  </si>
  <si>
    <t>EL-MS0142</t>
  </si>
  <si>
    <t>CONN RECEPT FASTON 22-26AWG .110</t>
  </si>
  <si>
    <t>A27793-ND</t>
  </si>
  <si>
    <t>EL-SW0021</t>
  </si>
  <si>
    <t>Switch SIM Roll SPDT 3A 125V</t>
  </si>
  <si>
    <t>SW768-ND</t>
  </si>
  <si>
    <t>EL-FA0011</t>
  </si>
  <si>
    <t>FAN,24VDC,Sleeve,5.75CFM,40X40X10MM,60mA 6000RPM,1.44W,280MM LEADS,CE/RoHS</t>
  </si>
  <si>
    <t>Kysan</t>
  </si>
  <si>
    <t>TF4010-24H-S</t>
  </si>
  <si>
    <t>PO02284</t>
  </si>
  <si>
    <t>EL-FA0012</t>
  </si>
  <si>
    <t>FAN,24VDC,BALL,31.60CFM,80×80×15 MM,100mA</t>
  </si>
  <si>
    <t>TF8015-24M-B</t>
  </si>
  <si>
    <t>PC-CN0003</t>
  </si>
  <si>
    <t>Connector Housing  3POS .100 W/Latch</t>
  </si>
  <si>
    <t>WM2901-ND</t>
  </si>
  <si>
    <t>EL-MS0133</t>
  </si>
  <si>
    <t>14-POS, panel mount w. brass inserts</t>
  </si>
  <si>
    <t>A106308-ND</t>
  </si>
  <si>
    <t>EL-MS0124</t>
  </si>
  <si>
    <t>20-24 AWG Tin Sockets for Receptacle</t>
  </si>
  <si>
    <t>A31995TR-ND</t>
  </si>
  <si>
    <t>EL-MS0121</t>
  </si>
  <si>
    <t>14-18 AWG Tin Sockets for Receptacle</t>
  </si>
  <si>
    <t>A31997TR-ND</t>
  </si>
  <si>
    <t>EL-MS0141</t>
  </si>
  <si>
    <t>Term Ring Non Ins 26-22AWG #4</t>
  </si>
  <si>
    <t>298-10067-ND</t>
  </si>
  <si>
    <t>EL-WR0110</t>
  </si>
  <si>
    <t>16AWG Stranded – Yellow</t>
  </si>
  <si>
    <t>C2065Y-100-ND</t>
  </si>
  <si>
    <t>EL-WR0106</t>
  </si>
  <si>
    <t>16AWG Stranded – Red</t>
  </si>
  <si>
    <t>C2065R-1000-ND</t>
  </si>
  <si>
    <t>PC-CN0013</t>
  </si>
  <si>
    <t>Term Block Plug 6POS STR 5.08MM</t>
  </si>
  <si>
    <t>WM7822-ND</t>
  </si>
  <si>
    <t>CB LCD Harness v2.2, TAZ</t>
  </si>
  <si>
    <t>KT-EL0023</t>
  </si>
  <si>
    <t>EL-WR0098</t>
  </si>
  <si>
    <t>25Cond Ribbon LT GRY 100FT (16cm)</t>
  </si>
  <si>
    <t>MD25R-100-ND</t>
  </si>
  <si>
    <t>EL-MS0127</t>
  </si>
  <si>
    <r>
      <rPr>
        <b/>
        <sz val="10"/>
        <color rgb="FF000000"/>
        <rFont val="Liberation Serif"/>
      </rPr>
      <t xml:space="preserve">D-Sub </t>
    </r>
    <r>
      <rPr>
        <sz val="10"/>
        <color rgb="FF000000"/>
        <rFont val="Liberation Serif"/>
      </rPr>
      <t>RCPT</t>
    </r>
    <r>
      <rPr>
        <b/>
        <sz val="10"/>
        <color rgb="FF000000"/>
        <rFont val="Liberation Serif"/>
      </rPr>
      <t xml:space="preserve"> 25POS IDC</t>
    </r>
  </si>
  <si>
    <t>3M15414-ND</t>
  </si>
  <si>
    <t>EL-MS0075</t>
  </si>
  <si>
    <t>8-POS   .100 Dual  (Black)</t>
  </si>
  <si>
    <t>WM2521-ND</t>
  </si>
  <si>
    <t>EL-MS0074</t>
  </si>
  <si>
    <t>20-POS  .100 Dual (Black)</t>
  </si>
  <si>
    <t>WM2527-ND</t>
  </si>
  <si>
    <t>PC-CN0032</t>
  </si>
  <si>
    <t>Term Block Plug 2POS STR 5.08MM</t>
  </si>
  <si>
    <t>WM7819-ND</t>
  </si>
  <si>
    <t>PC-CN0008</t>
  </si>
  <si>
    <t>4-POS, panel mount w. brass inserts</t>
  </si>
  <si>
    <t>A25053-ND</t>
  </si>
  <si>
    <t>Barry</t>
  </si>
  <si>
    <t>Jeff</t>
  </si>
  <si>
    <t>Seth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</si>
</sst>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;[Red]&quot;-&quot;[$$-409]#,##0.00"/>
    <numFmt numFmtId="165" formatCode="&quot;$&quot;#,##0.00;[Red]&quot;-&quot;&quot;$&quot;#,##0.00;"/>
    <numFmt numFmtId="166" formatCode="mm/dd/yy"/>
    <numFmt numFmtId="167" formatCode="m/d/yy"/>
  </numFmts>
  <fonts count="23">
    <font>
      <sz val="11"/>
      <color theme="1"/>
      <name val="Sans"/>
    </font>
    <font>
      <sz val="10"/>
      <color rgb="FF000000"/>
      <name val="Sans"/>
    </font>
    <font>
      <b/>
      <i/>
      <sz val="16"/>
      <color theme="1"/>
      <name val="Sans"/>
    </font>
    <font>
      <b/>
      <i/>
      <u/>
      <sz val="11"/>
      <color theme="1"/>
      <name val="Sans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1"/>
    </font>
    <font>
      <sz val="11"/>
      <color theme="1"/>
      <name val="Arial"/>
      <family val="2"/>
    </font>
    <font>
      <sz val="10"/>
      <color theme="1"/>
      <name val="arial1"/>
    </font>
    <font>
      <sz val="11"/>
      <color theme="1"/>
      <name val="arial1"/>
    </font>
    <font>
      <b/>
      <sz val="12"/>
      <color rgb="FF000000"/>
      <name val="Sans"/>
    </font>
    <font>
      <sz val="10"/>
      <color theme="1"/>
      <name val="Sans"/>
    </font>
    <font>
      <b/>
      <sz val="11"/>
      <color theme="1"/>
      <name val="Arial"/>
      <family val="2"/>
    </font>
    <font>
      <b/>
      <sz val="10"/>
      <color theme="1"/>
      <name val="Sans"/>
    </font>
    <font>
      <sz val="10"/>
      <color theme="1"/>
      <name val="Arial"/>
      <family val="2"/>
    </font>
    <font>
      <b/>
      <sz val="10"/>
      <color rgb="FF000000"/>
      <name val="FreeSans"/>
    </font>
    <font>
      <sz val="10"/>
      <color rgb="FF000000"/>
      <name val="FreeSans"/>
    </font>
    <font>
      <sz val="11"/>
      <color rgb="FF000000"/>
      <name val="arial1"/>
    </font>
    <font>
      <sz val="11"/>
      <color rgb="FF000000"/>
      <name val="Arial"/>
      <family val="2"/>
    </font>
    <font>
      <sz val="11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theme="1"/>
      <name val="Arial1"/>
    </font>
  </fonts>
  <fills count="7">
    <fill>
      <patternFill patternType="none"/>
    </fill>
    <fill>
      <patternFill patternType="gray125"/>
    </fill>
    <fill>
      <patternFill patternType="solid">
        <fgColor rgb="FFE6FF00"/>
        <bgColor rgb="FFE6FF00"/>
      </patternFill>
    </fill>
    <fill>
      <patternFill patternType="solid">
        <fgColor rgb="FFB3B3B3"/>
        <bgColor rgb="FFB3B3B3"/>
      </patternFill>
    </fill>
    <fill>
      <patternFill patternType="solid">
        <fgColor rgb="FFAECF00"/>
        <bgColor rgb="FFAECF00"/>
      </patternFill>
    </fill>
    <fill>
      <patternFill patternType="solid">
        <fgColor rgb="FFFF3366"/>
        <bgColor rgb="FFFF3366"/>
      </patternFill>
    </fill>
    <fill>
      <patternFill patternType="solid">
        <fgColor rgb="FF83CAFF"/>
        <bgColor rgb="FF83CAFF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97">
    <xf numFmtId="0" fontId="0" fillId="0" borderId="0" xfId="0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0" fillId="0" borderId="0" xfId="0" applyAlignment="1">
      <alignment horizontal="left"/>
    </xf>
    <xf numFmtId="165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"/>
    </xf>
    <xf numFmtId="167" fontId="7" fillId="0" borderId="0" xfId="0" applyNumberFormat="1" applyFont="1" applyAlignment="1">
      <alignment horizontal="center"/>
    </xf>
    <xf numFmtId="166" fontId="6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6" fillId="0" borderId="0" xfId="1" applyFont="1" applyFill="1"/>
    <xf numFmtId="166" fontId="6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Alignment="1">
      <alignment horizontal="center"/>
    </xf>
    <xf numFmtId="166" fontId="6" fillId="0" borderId="0" xfId="0" applyNumberFormat="1" applyFont="1" applyFill="1" applyBorder="1" applyAlignment="1" applyProtection="1"/>
    <xf numFmtId="0" fontId="9" fillId="0" borderId="0" xfId="0" applyFont="1"/>
    <xf numFmtId="0" fontId="9" fillId="0" borderId="0" xfId="0" applyFont="1" applyFill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6" fillId="2" borderId="0" xfId="0" applyFont="1" applyFill="1" applyBorder="1" applyAlignment="1" applyProtection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0" fillId="0" borderId="0" xfId="0" applyFill="1"/>
    <xf numFmtId="164" fontId="9" fillId="0" borderId="0" xfId="0" applyNumberFormat="1" applyFont="1" applyAlignment="1">
      <alignment horizontal="left"/>
    </xf>
    <xf numFmtId="166" fontId="6" fillId="3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12" fillId="0" borderId="0" xfId="0" applyFont="1" applyFill="1" applyBorder="1"/>
    <xf numFmtId="0" fontId="6" fillId="0" borderId="0" xfId="0" applyFont="1" applyFill="1"/>
    <xf numFmtId="166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left"/>
    </xf>
    <xf numFmtId="0" fontId="7" fillId="0" borderId="0" xfId="0" applyFont="1" applyFill="1"/>
    <xf numFmtId="0" fontId="5" fillId="0" borderId="0" xfId="1" applyFont="1" applyFill="1"/>
    <xf numFmtId="0" fontId="6" fillId="0" borderId="0" xfId="1" applyFont="1" applyFill="1" applyAlignment="1">
      <alignment horizontal="right"/>
    </xf>
    <xf numFmtId="166" fontId="6" fillId="0" borderId="0" xfId="1" applyNumberFormat="1" applyFont="1" applyFill="1" applyAlignment="1">
      <alignment horizontal="center"/>
    </xf>
    <xf numFmtId="166" fontId="6" fillId="0" borderId="0" xfId="1" applyNumberFormat="1" applyFont="1" applyFill="1" applyAlignment="1">
      <alignment horizontal="left"/>
    </xf>
    <xf numFmtId="0" fontId="6" fillId="0" borderId="0" xfId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165" fontId="5" fillId="0" borderId="0" xfId="0" applyNumberFormat="1" applyFont="1" applyFill="1" applyBorder="1" applyAlignment="1" applyProtection="1"/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166" fontId="5" fillId="0" borderId="0" xfId="1" applyNumberFormat="1" applyFont="1" applyFill="1" applyAlignment="1">
      <alignment horizontal="center"/>
    </xf>
    <xf numFmtId="166" fontId="5" fillId="0" borderId="0" xfId="1" applyNumberFormat="1" applyFont="1" applyFill="1" applyAlignment="1">
      <alignment horizontal="left"/>
    </xf>
    <xf numFmtId="165" fontId="4" fillId="0" borderId="0" xfId="0" applyNumberFormat="1" applyFont="1" applyFill="1" applyBorder="1" applyAlignment="1" applyProtection="1"/>
    <xf numFmtId="0" fontId="4" fillId="0" borderId="0" xfId="1" applyFont="1" applyFill="1"/>
    <xf numFmtId="164" fontId="4" fillId="0" borderId="0" xfId="1" applyNumberFormat="1" applyFont="1" applyFill="1"/>
    <xf numFmtId="164" fontId="5" fillId="0" borderId="0" xfId="1" applyNumberFormat="1" applyFont="1" applyFill="1"/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/>
    <xf numFmtId="166" fontId="5" fillId="0" borderId="0" xfId="1" applyNumberFormat="1" applyFont="1" applyFill="1"/>
    <xf numFmtId="0" fontId="5" fillId="4" borderId="0" xfId="1" applyFont="1" applyFill="1"/>
    <xf numFmtId="0" fontId="6" fillId="5" borderId="0" xfId="1" applyFont="1" applyFill="1"/>
    <xf numFmtId="166" fontId="6" fillId="0" borderId="0" xfId="1" applyNumberFormat="1" applyFont="1" applyFill="1"/>
    <xf numFmtId="0" fontId="6" fillId="4" borderId="0" xfId="1" applyFont="1" applyFill="1"/>
    <xf numFmtId="164" fontId="6" fillId="0" borderId="0" xfId="1" applyNumberFormat="1" applyFont="1" applyFill="1"/>
    <xf numFmtId="164" fontId="6" fillId="0" borderId="0" xfId="0" applyNumberFormat="1" applyFont="1" applyFill="1" applyBorder="1" applyAlignment="1" applyProtection="1"/>
    <xf numFmtId="0" fontId="9" fillId="6" borderId="0" xfId="0" applyFont="1" applyFill="1"/>
    <xf numFmtId="166" fontId="5" fillId="0" borderId="0" xfId="0" applyNumberFormat="1" applyFont="1" applyFill="1" applyBorder="1" applyAlignment="1" applyProtection="1"/>
    <xf numFmtId="166" fontId="9" fillId="0" borderId="0" xfId="0" applyNumberFormat="1" applyFont="1"/>
    <xf numFmtId="0" fontId="14" fillId="0" borderId="0" xfId="0" applyFont="1" applyFill="1" applyBorder="1"/>
    <xf numFmtId="164" fontId="14" fillId="0" borderId="0" xfId="0" applyNumberFormat="1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6" fillId="0" borderId="0" xfId="0" applyFont="1" applyBorder="1"/>
    <xf numFmtId="164" fontId="6" fillId="0" borderId="0" xfId="0" applyNumberFormat="1" applyFont="1" applyBorder="1"/>
    <xf numFmtId="164" fontId="14" fillId="0" borderId="0" xfId="0" applyNumberFormat="1" applyFont="1" applyBorder="1"/>
    <xf numFmtId="0" fontId="16" fillId="0" borderId="0" xfId="0" applyFont="1" applyFill="1" applyBorder="1"/>
    <xf numFmtId="164" fontId="16" fillId="0" borderId="0" xfId="0" applyNumberFormat="1" applyFont="1" applyFill="1" applyBorder="1"/>
    <xf numFmtId="0" fontId="6" fillId="6" borderId="0" xfId="1" applyFont="1" applyFill="1"/>
    <xf numFmtId="166" fontId="17" fillId="0" borderId="0" xfId="0" applyNumberFormat="1" applyFont="1"/>
    <xf numFmtId="166" fontId="0" fillId="0" borderId="0" xfId="0" applyNumberFormat="1"/>
    <xf numFmtId="0" fontId="6" fillId="0" borderId="0" xfId="1" applyFont="1"/>
    <xf numFmtId="0" fontId="17" fillId="0" borderId="0" xfId="0" applyFont="1"/>
    <xf numFmtId="0" fontId="17" fillId="0" borderId="0" xfId="0" applyFont="1" applyFill="1"/>
    <xf numFmtId="164" fontId="9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0" fontId="0" fillId="0" borderId="0" xfId="0" applyFill="1" applyAlignment="1">
      <alignment horizontal="center"/>
    </xf>
    <xf numFmtId="0" fontId="18" fillId="0" borderId="0" xfId="0" applyFont="1"/>
    <xf numFmtId="0" fontId="19" fillId="0" borderId="0" xfId="0" applyFont="1"/>
    <xf numFmtId="166" fontId="0" fillId="0" borderId="0" xfId="0" applyNumberFormat="1" applyFill="1"/>
    <xf numFmtId="0" fontId="19" fillId="0" borderId="0" xfId="0" applyFont="1" applyFill="1"/>
    <xf numFmtId="164" fontId="0" fillId="0" borderId="0" xfId="0" applyNumberFormat="1" applyFill="1"/>
    <xf numFmtId="164" fontId="9" fillId="0" borderId="0" xfId="0" applyNumberFormat="1" applyFont="1" applyFill="1"/>
    <xf numFmtId="0" fontId="22" fillId="0" borderId="0" xfId="0" applyFont="1"/>
    <xf numFmtId="0" fontId="0" fillId="0" borderId="0" xfId="0" applyAlignment="1">
      <alignment horizontal="center"/>
    </xf>
    <xf numFmtId="0" fontId="5" fillId="5" borderId="0" xfId="1" applyFont="1" applyFill="1" applyAlignment="1">
      <alignment horizontal="center"/>
    </xf>
    <xf numFmtId="0" fontId="5" fillId="6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55"/>
  <sheetViews>
    <sheetView tabSelected="1" topLeftCell="A4" workbookViewId="0">
      <selection activeCell="K1" sqref="K1:L1048576"/>
    </sheetView>
  </sheetViews>
  <sheetFormatPr defaultRowHeight="14.25"/>
  <cols>
    <col min="1" max="1" width="13.25" style="35" customWidth="1"/>
    <col min="2" max="2" width="17.625" style="35" customWidth="1"/>
    <col min="3" max="3" width="12.625" style="35" customWidth="1"/>
    <col min="4" max="4" width="77.375" style="35" customWidth="1"/>
    <col min="5" max="5" width="14.125" style="35" customWidth="1"/>
    <col min="6" max="6" width="17.375" style="35" customWidth="1"/>
    <col min="7" max="7" width="32.875" style="35" customWidth="1"/>
    <col min="8" max="8" width="15.75" style="35" customWidth="1"/>
    <col min="9" max="9" width="11.125" style="35" customWidth="1"/>
    <col min="10" max="10" width="6" style="35" customWidth="1"/>
    <col min="11" max="11" width="11.75" style="35" customWidth="1"/>
    <col min="12" max="12" width="10.25" style="42" customWidth="1"/>
    <col min="13" max="13" width="14.375" style="43" customWidth="1"/>
    <col min="14" max="14" width="16.5" style="43" customWidth="1"/>
    <col min="15" max="15" width="14.875" style="44" customWidth="1"/>
    <col min="16" max="16" width="21.25" style="45" customWidth="1"/>
    <col min="17" max="18" width="11.375" style="35" customWidth="1"/>
    <col min="19" max="19" width="21.5" style="35" customWidth="1"/>
    <col min="20" max="1022" width="11.375" style="35" customWidth="1"/>
    <col min="16383" max="16384" width="9" style="35"/>
  </cols>
  <sheetData>
    <row r="1" spans="1:22" s="5" customFormat="1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12</v>
      </c>
      <c r="L1" s="2" t="s">
        <v>13</v>
      </c>
      <c r="M1" s="3" t="s">
        <v>14</v>
      </c>
      <c r="N1" s="3" t="s">
        <v>15</v>
      </c>
      <c r="O1" s="4" t="s">
        <v>16</v>
      </c>
      <c r="P1" s="4" t="s">
        <v>17</v>
      </c>
      <c r="Q1" s="1"/>
      <c r="R1" s="1"/>
      <c r="S1" s="1" t="s">
        <v>18</v>
      </c>
      <c r="T1" s="1"/>
      <c r="U1" s="1"/>
      <c r="V1" s="1"/>
    </row>
    <row r="2" spans="1:22" s="5" customFormat="1">
      <c r="A2" s="5" t="s">
        <v>19</v>
      </c>
      <c r="C2" s="6" t="s">
        <v>20</v>
      </c>
      <c r="D2" s="6" t="s">
        <v>21</v>
      </c>
      <c r="E2" s="6"/>
      <c r="F2" s="6"/>
      <c r="G2" s="6" t="s">
        <v>22</v>
      </c>
      <c r="H2" s="7">
        <v>5438</v>
      </c>
      <c r="I2" s="6">
        <v>1</v>
      </c>
      <c r="J2" s="6" t="s">
        <v>23</v>
      </c>
      <c r="K2" s="6"/>
      <c r="L2" s="9"/>
      <c r="M2" s="10"/>
      <c r="N2" s="11" t="s">
        <v>24</v>
      </c>
      <c r="O2" s="12">
        <v>41690</v>
      </c>
      <c r="P2" s="13"/>
      <c r="Q2" s="6"/>
    </row>
    <row r="3" spans="1:22" s="5" customFormat="1" ht="12.75">
      <c r="A3" s="5" t="s">
        <v>19</v>
      </c>
      <c r="C3" s="6" t="s">
        <v>25</v>
      </c>
      <c r="D3" s="14" t="s">
        <v>26</v>
      </c>
      <c r="E3" s="6"/>
      <c r="F3" s="6"/>
      <c r="G3" s="6" t="s">
        <v>27</v>
      </c>
      <c r="H3" s="15"/>
      <c r="I3" s="6">
        <v>1</v>
      </c>
      <c r="J3" s="6" t="s">
        <v>23</v>
      </c>
      <c r="K3" s="6"/>
      <c r="L3" s="9">
        <v>1</v>
      </c>
      <c r="M3" s="10"/>
      <c r="N3" s="10" t="s">
        <v>28</v>
      </c>
      <c r="O3" s="16"/>
      <c r="P3" s="13"/>
      <c r="Q3" s="6"/>
    </row>
    <row r="4" spans="1:22" s="5" customFormat="1" ht="12.75">
      <c r="A4" s="5" t="s">
        <v>19</v>
      </c>
      <c r="C4" s="6" t="s">
        <v>29</v>
      </c>
      <c r="D4" s="6" t="s">
        <v>30</v>
      </c>
      <c r="E4" s="6"/>
      <c r="F4" s="6"/>
      <c r="G4" s="6" t="s">
        <v>27</v>
      </c>
      <c r="H4" s="6"/>
      <c r="I4" s="6">
        <v>1</v>
      </c>
      <c r="J4" s="6" t="s">
        <v>23</v>
      </c>
      <c r="K4" s="6"/>
      <c r="L4" s="9"/>
      <c r="M4" s="10"/>
      <c r="N4" s="10" t="s">
        <v>31</v>
      </c>
      <c r="O4" s="16"/>
      <c r="P4" s="13"/>
      <c r="Q4" s="6"/>
    </row>
    <row r="5" spans="1:22" s="5" customFormat="1">
      <c r="A5" s="6" t="s">
        <v>19</v>
      </c>
      <c r="B5" s="15"/>
      <c r="C5" s="6" t="s">
        <v>32</v>
      </c>
      <c r="D5" s="6" t="s">
        <v>33</v>
      </c>
      <c r="E5" s="6" t="s">
        <v>34</v>
      </c>
      <c r="F5" s="6" t="s">
        <v>35</v>
      </c>
      <c r="G5" s="6" t="s">
        <v>36</v>
      </c>
      <c r="H5" s="6" t="s">
        <v>37</v>
      </c>
      <c r="I5" s="6">
        <v>1</v>
      </c>
      <c r="J5" s="6" t="s">
        <v>23</v>
      </c>
      <c r="K5" s="17"/>
      <c r="L5"/>
      <c r="M5"/>
      <c r="N5" s="17" t="s">
        <v>38</v>
      </c>
      <c r="O5" s="18">
        <v>41683</v>
      </c>
      <c r="P5" s="13"/>
      <c r="Q5" s="6"/>
    </row>
    <row r="6" spans="1:22" s="5" customFormat="1">
      <c r="A6" s="19" t="s">
        <v>19</v>
      </c>
      <c r="B6" s="19"/>
      <c r="C6" s="20" t="s">
        <v>39</v>
      </c>
      <c r="D6" s="21" t="s">
        <v>40</v>
      </c>
      <c r="E6" s="20"/>
      <c r="F6" s="20"/>
      <c r="G6" s="20" t="s">
        <v>36</v>
      </c>
      <c r="H6" s="21" t="s">
        <v>41</v>
      </c>
      <c r="I6" s="20">
        <v>2</v>
      </c>
      <c r="J6" s="20" t="s">
        <v>23</v>
      </c>
      <c r="K6" s="17"/>
      <c r="L6"/>
      <c r="M6"/>
      <c r="N6" s="17" t="s">
        <v>38</v>
      </c>
      <c r="O6" s="18">
        <v>41683</v>
      </c>
      <c r="P6" s="13"/>
      <c r="Q6" s="6"/>
    </row>
    <row r="7" spans="1:22" s="5" customFormat="1" ht="12.75">
      <c r="A7" s="5" t="s">
        <v>19</v>
      </c>
      <c r="B7" s="1"/>
      <c r="C7" s="6" t="s">
        <v>42</v>
      </c>
      <c r="D7" s="6" t="s">
        <v>43</v>
      </c>
      <c r="E7" s="6" t="s">
        <v>44</v>
      </c>
      <c r="F7" s="6" t="s">
        <v>45</v>
      </c>
      <c r="G7" s="6" t="s">
        <v>44</v>
      </c>
      <c r="H7" s="6" t="s">
        <v>45</v>
      </c>
      <c r="I7" s="6">
        <v>1</v>
      </c>
      <c r="J7" s="6" t="s">
        <v>23</v>
      </c>
      <c r="K7" s="6" t="s">
        <v>46</v>
      </c>
      <c r="L7" s="9" t="s">
        <v>47</v>
      </c>
      <c r="M7" s="10">
        <v>790</v>
      </c>
      <c r="N7" s="10" t="s">
        <v>48</v>
      </c>
      <c r="O7" s="16">
        <v>41647</v>
      </c>
      <c r="P7" s="13" t="s">
        <v>49</v>
      </c>
      <c r="Q7" s="6"/>
    </row>
    <row r="8" spans="1:22" s="5" customFormat="1" ht="12.75">
      <c r="A8" s="5" t="s">
        <v>50</v>
      </c>
      <c r="C8" s="6" t="s">
        <v>51</v>
      </c>
      <c r="D8" s="6" t="s">
        <v>52</v>
      </c>
      <c r="E8" s="6"/>
      <c r="F8" s="6"/>
      <c r="G8" s="6" t="s">
        <v>53</v>
      </c>
      <c r="H8" s="6"/>
      <c r="I8" s="6">
        <v>1</v>
      </c>
      <c r="J8" s="6" t="s">
        <v>23</v>
      </c>
      <c r="K8" s="6"/>
      <c r="L8" s="9"/>
      <c r="M8" s="10">
        <v>750</v>
      </c>
      <c r="N8" s="10" t="s">
        <v>54</v>
      </c>
      <c r="O8" s="16">
        <v>41683</v>
      </c>
      <c r="P8" s="13">
        <v>41690</v>
      </c>
      <c r="Q8" s="6"/>
    </row>
    <row r="9" spans="1:22" s="5" customFormat="1" ht="12.75">
      <c r="A9" s="5" t="s">
        <v>50</v>
      </c>
      <c r="C9" s="6" t="s">
        <v>55</v>
      </c>
      <c r="D9" s="6" t="s">
        <v>56</v>
      </c>
      <c r="E9" s="6"/>
      <c r="F9" s="6"/>
      <c r="G9" s="6" t="s">
        <v>57</v>
      </c>
      <c r="H9" s="6" t="s">
        <v>58</v>
      </c>
      <c r="I9" s="23">
        <v>79</v>
      </c>
      <c r="J9" s="6" t="s">
        <v>23</v>
      </c>
      <c r="K9" s="6" t="s">
        <v>59</v>
      </c>
      <c r="L9" s="9" t="s">
        <v>60</v>
      </c>
      <c r="M9" s="10" t="s">
        <v>61</v>
      </c>
      <c r="N9" s="10" t="s">
        <v>62</v>
      </c>
      <c r="O9" s="16">
        <v>41653</v>
      </c>
      <c r="P9" s="13" t="s">
        <v>63</v>
      </c>
      <c r="Q9" s="6"/>
      <c r="S9" s="5" t="s">
        <v>64</v>
      </c>
    </row>
    <row r="10" spans="1:22" s="5" customFormat="1" ht="12.75">
      <c r="A10" s="5" t="s">
        <v>50</v>
      </c>
      <c r="C10" s="6" t="s">
        <v>65</v>
      </c>
      <c r="D10" s="6" t="s">
        <v>66</v>
      </c>
      <c r="E10" s="6"/>
      <c r="F10" s="6"/>
      <c r="G10" s="6" t="s">
        <v>67</v>
      </c>
      <c r="H10" s="6" t="s">
        <v>68</v>
      </c>
      <c r="I10" s="6">
        <v>850</v>
      </c>
      <c r="J10" s="6" t="s">
        <v>69</v>
      </c>
      <c r="K10" s="6" t="s">
        <v>70</v>
      </c>
      <c r="L10" s="9" t="s">
        <v>71</v>
      </c>
      <c r="M10" s="10" t="s">
        <v>72</v>
      </c>
      <c r="N10" s="24" t="s">
        <v>73</v>
      </c>
      <c r="O10" s="16">
        <v>41679</v>
      </c>
      <c r="P10" s="13" t="s">
        <v>74</v>
      </c>
      <c r="Q10" s="6"/>
    </row>
    <row r="11" spans="1:22" s="5" customFormat="1" ht="12.75">
      <c r="A11" s="5" t="s">
        <v>50</v>
      </c>
      <c r="C11" s="6" t="s">
        <v>75</v>
      </c>
      <c r="D11" s="6" t="s">
        <v>76</v>
      </c>
      <c r="E11" s="6"/>
      <c r="F11" s="6"/>
      <c r="G11" s="6" t="s">
        <v>53</v>
      </c>
      <c r="H11" s="25"/>
      <c r="I11" s="23">
        <v>21</v>
      </c>
      <c r="J11" s="6" t="s">
        <v>23</v>
      </c>
      <c r="K11" s="6"/>
      <c r="L11" s="9">
        <v>1</v>
      </c>
      <c r="M11" s="10">
        <v>15000</v>
      </c>
      <c r="N11" s="10" t="s">
        <v>54</v>
      </c>
      <c r="O11" s="16">
        <v>41683</v>
      </c>
      <c r="P11" s="13">
        <v>41690</v>
      </c>
      <c r="Q11" s="6"/>
      <c r="S11" s="5" t="s">
        <v>67</v>
      </c>
      <c r="T11" s="5" t="s">
        <v>77</v>
      </c>
    </row>
    <row r="12" spans="1:22" s="5" customFormat="1">
      <c r="A12" s="5" t="s">
        <v>50</v>
      </c>
      <c r="C12" s="6" t="s">
        <v>78</v>
      </c>
      <c r="D12" s="6" t="s">
        <v>79</v>
      </c>
      <c r="E12" s="6"/>
      <c r="F12" s="6"/>
      <c r="G12" s="6" t="s">
        <v>53</v>
      </c>
      <c r="H12" s="25"/>
      <c r="I12" s="6">
        <v>4</v>
      </c>
      <c r="J12" s="6" t="s">
        <v>23</v>
      </c>
      <c r="K12" s="6"/>
      <c r="L12" s="9">
        <v>1</v>
      </c>
      <c r="M12" s="10">
        <v>3000</v>
      </c>
      <c r="N12" s="10" t="s">
        <v>54</v>
      </c>
      <c r="O12" s="16">
        <v>41683</v>
      </c>
      <c r="P12" s="13">
        <v>41690</v>
      </c>
      <c r="Q12" s="6"/>
      <c r="S12" s="5" t="s">
        <v>67</v>
      </c>
      <c r="T12" s="26" t="s">
        <v>80</v>
      </c>
    </row>
    <row r="13" spans="1:22" s="5" customFormat="1">
      <c r="A13" s="5" t="s">
        <v>50</v>
      </c>
      <c r="C13" s="6" t="s">
        <v>81</v>
      </c>
      <c r="D13" s="6" t="s">
        <v>82</v>
      </c>
      <c r="E13" s="6"/>
      <c r="F13" s="6"/>
      <c r="G13" s="6" t="s">
        <v>53</v>
      </c>
      <c r="H13" s="25"/>
      <c r="I13" s="6">
        <v>6</v>
      </c>
      <c r="J13" s="6" t="s">
        <v>23</v>
      </c>
      <c r="K13" s="6"/>
      <c r="L13" s="9">
        <v>1</v>
      </c>
      <c r="M13" s="10">
        <v>4500</v>
      </c>
      <c r="N13" s="10" t="s">
        <v>54</v>
      </c>
      <c r="O13" s="16">
        <v>41683</v>
      </c>
      <c r="P13" s="13">
        <v>41690</v>
      </c>
      <c r="Q13" s="6"/>
      <c r="S13" s="5" t="s">
        <v>67</v>
      </c>
      <c r="T13" s="26" t="s">
        <v>83</v>
      </c>
    </row>
    <row r="14" spans="1:22" s="5" customFormat="1">
      <c r="A14" s="5" t="s">
        <v>50</v>
      </c>
      <c r="C14" s="6" t="s">
        <v>84</v>
      </c>
      <c r="D14" s="6" t="s">
        <v>85</v>
      </c>
      <c r="E14" s="6"/>
      <c r="F14" s="6"/>
      <c r="G14" s="6" t="s">
        <v>53</v>
      </c>
      <c r="H14" s="25"/>
      <c r="I14" s="23">
        <v>8</v>
      </c>
      <c r="J14" s="6" t="s">
        <v>23</v>
      </c>
      <c r="K14" s="6"/>
      <c r="L14" s="9">
        <v>1</v>
      </c>
      <c r="M14" s="10">
        <v>4500</v>
      </c>
      <c r="N14" s="10" t="s">
        <v>54</v>
      </c>
      <c r="O14" s="16">
        <v>41683</v>
      </c>
      <c r="P14" s="13">
        <v>41690</v>
      </c>
      <c r="Q14" s="6"/>
      <c r="S14" s="5" t="s">
        <v>67</v>
      </c>
      <c r="T14" s="26" t="s">
        <v>86</v>
      </c>
    </row>
    <row r="15" spans="1:22" s="5" customFormat="1" ht="12.75">
      <c r="A15" s="5" t="s">
        <v>50</v>
      </c>
      <c r="C15" s="6" t="s">
        <v>87</v>
      </c>
      <c r="D15" s="6" t="s">
        <v>88</v>
      </c>
      <c r="E15" s="6"/>
      <c r="F15" s="6"/>
      <c r="G15" s="6" t="s">
        <v>53</v>
      </c>
      <c r="H15" s="25"/>
      <c r="I15" s="25">
        <v>69</v>
      </c>
      <c r="J15" s="6" t="s">
        <v>23</v>
      </c>
      <c r="K15" s="6"/>
      <c r="L15" s="9" t="s">
        <v>71</v>
      </c>
      <c r="M15" s="10">
        <v>53000</v>
      </c>
      <c r="N15" s="10" t="s">
        <v>54</v>
      </c>
      <c r="O15" s="16">
        <v>41683</v>
      </c>
      <c r="P15" s="13">
        <v>41690</v>
      </c>
      <c r="Q15" s="6"/>
      <c r="S15" s="5" t="s">
        <v>89</v>
      </c>
      <c r="T15" s="5" t="s">
        <v>90</v>
      </c>
    </row>
    <row r="16" spans="1:22" s="5" customFormat="1" ht="12.75">
      <c r="A16" s="5" t="s">
        <v>50</v>
      </c>
      <c r="C16" s="6" t="s">
        <v>91</v>
      </c>
      <c r="D16" s="6" t="s">
        <v>92</v>
      </c>
      <c r="E16" s="6"/>
      <c r="F16" s="6"/>
      <c r="G16" s="6" t="s">
        <v>53</v>
      </c>
      <c r="H16" s="25"/>
      <c r="I16" s="6">
        <v>9</v>
      </c>
      <c r="J16" s="6" t="s">
        <v>23</v>
      </c>
      <c r="K16" s="6"/>
      <c r="L16" s="9" t="s">
        <v>71</v>
      </c>
      <c r="M16" s="10">
        <v>7000</v>
      </c>
      <c r="N16" s="10" t="s">
        <v>54</v>
      </c>
      <c r="O16" s="16">
        <v>41683</v>
      </c>
      <c r="P16" s="13">
        <v>41690</v>
      </c>
      <c r="Q16" s="6"/>
      <c r="S16" s="5" t="s">
        <v>89</v>
      </c>
      <c r="T16" s="5" t="s">
        <v>93</v>
      </c>
    </row>
    <row r="17" spans="1:20" s="5" customFormat="1" ht="12.75">
      <c r="A17" s="5" t="s">
        <v>50</v>
      </c>
      <c r="C17" s="6" t="s">
        <v>94</v>
      </c>
      <c r="D17" s="6" t="s">
        <v>95</v>
      </c>
      <c r="E17" s="6"/>
      <c r="F17" s="6"/>
      <c r="G17" s="6" t="s">
        <v>53</v>
      </c>
      <c r="H17" s="25"/>
      <c r="I17" s="6">
        <v>6</v>
      </c>
      <c r="J17" s="6" t="s">
        <v>23</v>
      </c>
      <c r="K17" s="6"/>
      <c r="L17" s="9"/>
      <c r="M17" s="10">
        <v>5000</v>
      </c>
      <c r="N17" s="10" t="s">
        <v>54</v>
      </c>
      <c r="O17" s="16">
        <v>41683</v>
      </c>
      <c r="P17" s="13">
        <v>41690</v>
      </c>
      <c r="Q17" s="6"/>
      <c r="S17" s="5" t="s">
        <v>89</v>
      </c>
      <c r="T17" s="5" t="s">
        <v>96</v>
      </c>
    </row>
    <row r="18" spans="1:20" s="5" customFormat="1" ht="12.75">
      <c r="A18" s="5" t="s">
        <v>50</v>
      </c>
      <c r="C18" s="6" t="s">
        <v>97</v>
      </c>
      <c r="D18" s="6" t="s">
        <v>98</v>
      </c>
      <c r="E18" s="6"/>
      <c r="F18" s="6"/>
      <c r="G18" s="6" t="s">
        <v>99</v>
      </c>
      <c r="H18" s="6"/>
      <c r="I18" s="6">
        <v>1</v>
      </c>
      <c r="J18" s="6" t="s">
        <v>23</v>
      </c>
      <c r="K18" s="6" t="s">
        <v>100</v>
      </c>
      <c r="L18" s="9">
        <v>3</v>
      </c>
      <c r="M18" s="10"/>
      <c r="N18" s="10" t="s">
        <v>101</v>
      </c>
      <c r="O18" s="16"/>
      <c r="P18" s="13"/>
      <c r="Q18" s="6"/>
      <c r="S18" s="5" t="s">
        <v>102</v>
      </c>
    </row>
    <row r="19" spans="1:20" s="5" customFormat="1" ht="12.75">
      <c r="A19" s="5" t="s">
        <v>50</v>
      </c>
      <c r="C19" s="6" t="s">
        <v>103</v>
      </c>
      <c r="D19" s="6" t="s">
        <v>104</v>
      </c>
      <c r="E19" s="6"/>
      <c r="F19" s="6"/>
      <c r="G19" s="6" t="s">
        <v>53</v>
      </c>
      <c r="H19" s="25"/>
      <c r="I19" s="23">
        <v>17</v>
      </c>
      <c r="J19" s="6" t="s">
        <v>23</v>
      </c>
      <c r="K19" s="6" t="s">
        <v>105</v>
      </c>
      <c r="L19" s="9" t="s">
        <v>71</v>
      </c>
      <c r="M19" s="10">
        <v>12000</v>
      </c>
      <c r="N19" s="10" t="s">
        <v>54</v>
      </c>
      <c r="O19" s="16">
        <v>41683</v>
      </c>
      <c r="P19" s="13">
        <v>41690</v>
      </c>
      <c r="Q19" s="6"/>
      <c r="S19" s="5" t="s">
        <v>67</v>
      </c>
      <c r="T19" s="5" t="s">
        <v>106</v>
      </c>
    </row>
    <row r="20" spans="1:20" s="5" customFormat="1" ht="12.75">
      <c r="A20" s="5" t="s">
        <v>50</v>
      </c>
      <c r="C20" s="6" t="s">
        <v>107</v>
      </c>
      <c r="D20" s="6" t="s">
        <v>108</v>
      </c>
      <c r="E20" s="6"/>
      <c r="F20" s="6"/>
      <c r="G20" s="6" t="s">
        <v>53</v>
      </c>
      <c r="H20" s="25"/>
      <c r="I20" s="23">
        <v>12</v>
      </c>
      <c r="J20" s="6" t="s">
        <v>23</v>
      </c>
      <c r="K20" s="6" t="s">
        <v>109</v>
      </c>
      <c r="L20" s="9" t="s">
        <v>71</v>
      </c>
      <c r="M20" s="10">
        <v>8300</v>
      </c>
      <c r="N20" s="10" t="s">
        <v>54</v>
      </c>
      <c r="O20" s="16">
        <v>41683</v>
      </c>
      <c r="P20" s="13">
        <v>41690</v>
      </c>
      <c r="Q20" s="6"/>
      <c r="S20" s="5" t="s">
        <v>67</v>
      </c>
      <c r="T20" s="5" t="s">
        <v>110</v>
      </c>
    </row>
    <row r="21" spans="1:20" s="5" customFormat="1" ht="12.75">
      <c r="A21" s="5" t="s">
        <v>50</v>
      </c>
      <c r="C21" s="6" t="s">
        <v>111</v>
      </c>
      <c r="D21" s="6" t="s">
        <v>112</v>
      </c>
      <c r="E21" s="6"/>
      <c r="F21" s="6"/>
      <c r="G21" s="6" t="s">
        <v>53</v>
      </c>
      <c r="H21" s="25"/>
      <c r="I21" s="23">
        <v>110</v>
      </c>
      <c r="J21" s="6" t="s">
        <v>23</v>
      </c>
      <c r="K21" s="6"/>
      <c r="L21" s="9" t="s">
        <v>71</v>
      </c>
      <c r="M21" s="10">
        <v>82000</v>
      </c>
      <c r="N21" s="10" t="s">
        <v>54</v>
      </c>
      <c r="O21" s="16">
        <v>41683</v>
      </c>
      <c r="P21" s="13">
        <v>41690</v>
      </c>
      <c r="Q21" s="6"/>
      <c r="S21" s="5" t="s">
        <v>67</v>
      </c>
      <c r="T21" s="5" t="s">
        <v>113</v>
      </c>
    </row>
    <row r="22" spans="1:20" s="5" customFormat="1">
      <c r="A22" s="6" t="s">
        <v>50</v>
      </c>
      <c r="B22" s="6"/>
      <c r="C22" s="6" t="s">
        <v>114</v>
      </c>
      <c r="D22" s="19" t="s">
        <v>115</v>
      </c>
      <c r="E22" s="19"/>
      <c r="F22" s="19"/>
      <c r="G22" s="19" t="s">
        <v>67</v>
      </c>
      <c r="H22" s="19" t="s">
        <v>116</v>
      </c>
      <c r="I22" s="19">
        <v>2</v>
      </c>
      <c r="J22" s="19" t="s">
        <v>23</v>
      </c>
      <c r="K22" s="27"/>
      <c r="L22" s="9"/>
      <c r="M22" s="10"/>
      <c r="N22" s="10"/>
      <c r="O22" s="16"/>
      <c r="P22" s="13"/>
      <c r="Q22" s="6"/>
    </row>
    <row r="23" spans="1:20" s="5" customFormat="1" ht="12.75">
      <c r="A23" s="5" t="s">
        <v>50</v>
      </c>
      <c r="C23" s="6" t="s">
        <v>117</v>
      </c>
      <c r="D23" s="6" t="s">
        <v>118</v>
      </c>
      <c r="E23" s="6"/>
      <c r="F23" s="6"/>
      <c r="G23" s="6" t="s">
        <v>53</v>
      </c>
      <c r="H23" s="25"/>
      <c r="I23" s="23">
        <v>5</v>
      </c>
      <c r="J23" s="6" t="s">
        <v>23</v>
      </c>
      <c r="K23" s="6" t="s">
        <v>119</v>
      </c>
      <c r="L23" s="9" t="s">
        <v>71</v>
      </c>
      <c r="M23" s="10">
        <v>3000</v>
      </c>
      <c r="N23" s="10" t="s">
        <v>54</v>
      </c>
      <c r="O23" s="16">
        <v>41683</v>
      </c>
      <c r="P23" s="13">
        <v>41690</v>
      </c>
      <c r="Q23" s="6"/>
      <c r="S23" s="5" t="s">
        <v>67</v>
      </c>
      <c r="T23" s="5" t="s">
        <v>120</v>
      </c>
    </row>
    <row r="24" spans="1:20" s="5" customFormat="1" ht="12.75">
      <c r="A24" s="5" t="s">
        <v>50</v>
      </c>
      <c r="C24" s="6" t="s">
        <v>121</v>
      </c>
      <c r="D24" s="6" t="s">
        <v>122</v>
      </c>
      <c r="E24" s="6"/>
      <c r="F24" s="6"/>
      <c r="G24" s="6" t="s">
        <v>53</v>
      </c>
      <c r="H24" s="25"/>
      <c r="I24" s="23">
        <v>108</v>
      </c>
      <c r="J24" s="6" t="s">
        <v>23</v>
      </c>
      <c r="K24" s="6"/>
      <c r="L24" s="9" t="s">
        <v>71</v>
      </c>
      <c r="M24" s="10">
        <v>79000</v>
      </c>
      <c r="N24" s="10" t="s">
        <v>54</v>
      </c>
      <c r="O24" s="16">
        <v>41683</v>
      </c>
      <c r="P24" s="13">
        <v>41690</v>
      </c>
      <c r="Q24" s="6"/>
      <c r="S24" s="5" t="s">
        <v>67</v>
      </c>
      <c r="T24" s="5" t="s">
        <v>123</v>
      </c>
    </row>
    <row r="25" spans="1:20" s="5" customFormat="1" ht="12.75">
      <c r="A25" s="5" t="s">
        <v>50</v>
      </c>
      <c r="C25" s="6" t="s">
        <v>124</v>
      </c>
      <c r="D25" s="6" t="s">
        <v>125</v>
      </c>
      <c r="E25" s="6"/>
      <c r="F25" s="6"/>
      <c r="G25" s="6" t="s">
        <v>53</v>
      </c>
      <c r="H25" s="25"/>
      <c r="I25" s="23">
        <v>6</v>
      </c>
      <c r="J25" s="6" t="s">
        <v>23</v>
      </c>
      <c r="K25" s="6" t="s">
        <v>126</v>
      </c>
      <c r="L25" s="9" t="s">
        <v>71</v>
      </c>
      <c r="M25" s="10">
        <v>3750</v>
      </c>
      <c r="N25" s="10" t="s">
        <v>54</v>
      </c>
      <c r="O25" s="16">
        <v>41683</v>
      </c>
      <c r="P25" s="13">
        <v>41690</v>
      </c>
      <c r="Q25" s="6"/>
      <c r="S25" s="5" t="s">
        <v>67</v>
      </c>
      <c r="T25" s="5" t="s">
        <v>127</v>
      </c>
    </row>
    <row r="26" spans="1:20" s="5" customFormat="1" ht="12.75">
      <c r="A26" s="5" t="s">
        <v>50</v>
      </c>
      <c r="C26" s="6" t="s">
        <v>128</v>
      </c>
      <c r="D26" s="6" t="s">
        <v>129</v>
      </c>
      <c r="E26" s="6"/>
      <c r="F26" s="6"/>
      <c r="G26" s="6" t="s">
        <v>53</v>
      </c>
      <c r="H26" s="25"/>
      <c r="I26" s="6">
        <v>4</v>
      </c>
      <c r="J26" s="6" t="s">
        <v>23</v>
      </c>
      <c r="K26" s="6" t="s">
        <v>130</v>
      </c>
      <c r="L26" s="9" t="s">
        <v>71</v>
      </c>
      <c r="M26" s="10">
        <v>3000</v>
      </c>
      <c r="N26" s="10" t="s">
        <v>54</v>
      </c>
      <c r="O26" s="16">
        <v>41683</v>
      </c>
      <c r="P26" s="13">
        <v>41690</v>
      </c>
      <c r="Q26" s="6"/>
      <c r="S26" s="5" t="s">
        <v>67</v>
      </c>
      <c r="T26" s="5" t="s">
        <v>131</v>
      </c>
    </row>
    <row r="27" spans="1:20" s="5" customFormat="1" ht="12.75">
      <c r="A27" s="5" t="s">
        <v>50</v>
      </c>
      <c r="C27" s="6" t="s">
        <v>132</v>
      </c>
      <c r="D27" s="6" t="s">
        <v>133</v>
      </c>
      <c r="E27" s="6"/>
      <c r="F27" s="6"/>
      <c r="G27" s="6" t="s">
        <v>53</v>
      </c>
      <c r="H27" s="25"/>
      <c r="I27" s="23">
        <v>7</v>
      </c>
      <c r="J27" s="6" t="s">
        <v>23</v>
      </c>
      <c r="K27" s="6" t="s">
        <v>134</v>
      </c>
      <c r="L27" s="9" t="s">
        <v>71</v>
      </c>
      <c r="M27" s="10">
        <v>4500</v>
      </c>
      <c r="N27" s="10" t="s">
        <v>54</v>
      </c>
      <c r="O27" s="16">
        <v>41683</v>
      </c>
      <c r="P27" s="13">
        <v>41690</v>
      </c>
      <c r="Q27" s="6"/>
      <c r="S27" s="5" t="s">
        <v>67</v>
      </c>
      <c r="T27" s="5" t="s">
        <v>135</v>
      </c>
    </row>
    <row r="28" spans="1:20" s="5" customFormat="1" ht="12.75">
      <c r="A28" s="5" t="s">
        <v>50</v>
      </c>
      <c r="C28" s="6" t="s">
        <v>136</v>
      </c>
      <c r="D28" s="6" t="s">
        <v>137</v>
      </c>
      <c r="E28" s="6"/>
      <c r="F28" s="6"/>
      <c r="G28" s="6" t="s">
        <v>53</v>
      </c>
      <c r="H28" s="25"/>
      <c r="I28" s="6">
        <v>2</v>
      </c>
      <c r="J28" s="6" t="s">
        <v>23</v>
      </c>
      <c r="K28" s="6" t="s">
        <v>134</v>
      </c>
      <c r="L28" s="9" t="s">
        <v>71</v>
      </c>
      <c r="M28" s="10">
        <v>1500</v>
      </c>
      <c r="N28" s="10" t="s">
        <v>54</v>
      </c>
      <c r="O28" s="16">
        <v>41683</v>
      </c>
      <c r="P28" s="13">
        <v>41690</v>
      </c>
      <c r="Q28" s="6"/>
      <c r="S28" s="5" t="s">
        <v>67</v>
      </c>
      <c r="T28" s="5" t="s">
        <v>138</v>
      </c>
    </row>
    <row r="29" spans="1:20" s="5" customFormat="1" ht="12.75">
      <c r="A29" s="5" t="s">
        <v>50</v>
      </c>
      <c r="C29" s="6" t="s">
        <v>139</v>
      </c>
      <c r="D29" s="6" t="s">
        <v>140</v>
      </c>
      <c r="E29" s="6"/>
      <c r="F29" s="6"/>
      <c r="G29" s="6" t="s">
        <v>53</v>
      </c>
      <c r="H29" s="25"/>
      <c r="I29" s="6">
        <v>2</v>
      </c>
      <c r="J29" s="6" t="s">
        <v>23</v>
      </c>
      <c r="K29" s="6" t="s">
        <v>100</v>
      </c>
      <c r="L29" s="9" t="s">
        <v>71</v>
      </c>
      <c r="M29" s="10">
        <v>1500</v>
      </c>
      <c r="N29" s="10" t="s">
        <v>54</v>
      </c>
      <c r="O29" s="16">
        <v>41683</v>
      </c>
      <c r="P29" s="13">
        <v>41690</v>
      </c>
      <c r="Q29" s="6"/>
      <c r="S29" s="5" t="s">
        <v>67</v>
      </c>
      <c r="T29" s="5" t="s">
        <v>141</v>
      </c>
    </row>
    <row r="30" spans="1:20" s="5" customFormat="1" ht="12.75">
      <c r="A30" s="5" t="s">
        <v>50</v>
      </c>
      <c r="C30" s="6" t="s">
        <v>142</v>
      </c>
      <c r="D30" s="6" t="s">
        <v>143</v>
      </c>
      <c r="E30" s="6"/>
      <c r="F30" s="6"/>
      <c r="G30" s="6" t="s">
        <v>53</v>
      </c>
      <c r="H30" s="25"/>
      <c r="I30" s="23">
        <v>102</v>
      </c>
      <c r="J30" s="6" t="s">
        <v>23</v>
      </c>
      <c r="K30" s="6" t="s">
        <v>59</v>
      </c>
      <c r="L30" s="9" t="s">
        <v>71</v>
      </c>
      <c r="M30" s="10">
        <v>79000</v>
      </c>
      <c r="N30" s="10" t="s">
        <v>54</v>
      </c>
      <c r="O30" s="16">
        <v>41683</v>
      </c>
      <c r="P30" s="13">
        <v>41690</v>
      </c>
      <c r="Q30" s="6"/>
      <c r="S30" s="5" t="s">
        <v>67</v>
      </c>
      <c r="T30" s="5" t="s">
        <v>144</v>
      </c>
    </row>
    <row r="31" spans="1:20" s="5" customFormat="1" ht="12.75">
      <c r="A31" s="5" t="s">
        <v>50</v>
      </c>
      <c r="C31" s="6" t="s">
        <v>145</v>
      </c>
      <c r="D31" s="6" t="s">
        <v>146</v>
      </c>
      <c r="E31" s="6"/>
      <c r="F31" s="6"/>
      <c r="G31" s="6" t="s">
        <v>53</v>
      </c>
      <c r="H31" s="25"/>
      <c r="I31" s="23">
        <v>107</v>
      </c>
      <c r="J31" s="6" t="s">
        <v>23</v>
      </c>
      <c r="K31" s="6" t="s">
        <v>59</v>
      </c>
      <c r="L31" s="9" t="s">
        <v>71</v>
      </c>
      <c r="M31" s="10">
        <v>75000</v>
      </c>
      <c r="N31" s="10" t="s">
        <v>54</v>
      </c>
      <c r="O31" s="16">
        <v>41683</v>
      </c>
      <c r="P31" s="13">
        <v>41690</v>
      </c>
      <c r="Q31" s="6"/>
      <c r="S31" s="5" t="s">
        <v>67</v>
      </c>
      <c r="T31" s="5" t="s">
        <v>147</v>
      </c>
    </row>
    <row r="32" spans="1:20" s="5" customFormat="1" ht="12.75">
      <c r="A32" s="5" t="s">
        <v>50</v>
      </c>
      <c r="C32" s="6" t="s">
        <v>148</v>
      </c>
      <c r="D32" s="6" t="s">
        <v>149</v>
      </c>
      <c r="E32" s="6"/>
      <c r="F32" s="6"/>
      <c r="G32" s="6" t="s">
        <v>67</v>
      </c>
      <c r="H32" s="25" t="s">
        <v>150</v>
      </c>
      <c r="I32" s="6">
        <v>1</v>
      </c>
      <c r="J32" s="6" t="s">
        <v>23</v>
      </c>
      <c r="K32" s="6"/>
      <c r="L32" s="9">
        <v>1</v>
      </c>
      <c r="M32" s="10"/>
      <c r="N32" s="10"/>
      <c r="O32" s="16"/>
      <c r="P32" s="28"/>
      <c r="Q32" s="6"/>
    </row>
    <row r="33" spans="1:20" s="5" customFormat="1" ht="12.75">
      <c r="A33" s="5" t="s">
        <v>50</v>
      </c>
      <c r="C33" s="6" t="s">
        <v>151</v>
      </c>
      <c r="D33" s="6" t="s">
        <v>152</v>
      </c>
      <c r="E33" s="6"/>
      <c r="F33" s="6"/>
      <c r="G33" s="6" t="s">
        <v>53</v>
      </c>
      <c r="H33" s="25"/>
      <c r="I33" s="6">
        <v>12</v>
      </c>
      <c r="J33" s="6" t="s">
        <v>23</v>
      </c>
      <c r="K33" s="6"/>
      <c r="L33" s="9">
        <v>1</v>
      </c>
      <c r="M33" s="10">
        <v>4500</v>
      </c>
      <c r="N33" s="10" t="s">
        <v>54</v>
      </c>
      <c r="O33" s="16">
        <v>41683</v>
      </c>
      <c r="P33" s="13">
        <v>41690</v>
      </c>
      <c r="Q33" s="6"/>
      <c r="S33" s="5" t="s">
        <v>153</v>
      </c>
      <c r="T33" s="5" t="s">
        <v>154</v>
      </c>
    </row>
    <row r="34" spans="1:20" s="5" customFormat="1" ht="12.75">
      <c r="A34" s="5" t="s">
        <v>50</v>
      </c>
      <c r="C34" s="6" t="s">
        <v>155</v>
      </c>
      <c r="D34" s="6" t="s">
        <v>156</v>
      </c>
      <c r="E34" s="6"/>
      <c r="F34" s="6"/>
      <c r="G34" s="6" t="s">
        <v>53</v>
      </c>
      <c r="H34" s="25"/>
      <c r="I34" s="6">
        <v>3</v>
      </c>
      <c r="J34" s="6" t="s">
        <v>23</v>
      </c>
      <c r="K34" s="6" t="s">
        <v>157</v>
      </c>
      <c r="L34" s="9" t="s">
        <v>71</v>
      </c>
      <c r="M34" s="10">
        <v>2250</v>
      </c>
      <c r="N34" s="10" t="s">
        <v>54</v>
      </c>
      <c r="O34" s="16">
        <v>41683</v>
      </c>
      <c r="P34" s="13">
        <v>41690</v>
      </c>
      <c r="Q34" s="6"/>
      <c r="S34" s="5" t="s">
        <v>67</v>
      </c>
      <c r="T34" s="5" t="s">
        <v>158</v>
      </c>
    </row>
    <row r="35" spans="1:20" s="5" customFormat="1" ht="12.75">
      <c r="A35" s="5" t="s">
        <v>50</v>
      </c>
      <c r="C35" s="6" t="s">
        <v>159</v>
      </c>
      <c r="D35" s="6" t="s">
        <v>160</v>
      </c>
      <c r="E35" s="6"/>
      <c r="F35" s="6"/>
      <c r="G35" s="6" t="s">
        <v>53</v>
      </c>
      <c r="H35" s="25"/>
      <c r="I35" s="6">
        <v>9</v>
      </c>
      <c r="J35" s="6" t="s">
        <v>23</v>
      </c>
      <c r="K35" s="6"/>
      <c r="L35" s="9" t="s">
        <v>71</v>
      </c>
      <c r="M35" s="10">
        <v>7500</v>
      </c>
      <c r="N35" s="10" t="s">
        <v>54</v>
      </c>
      <c r="O35" s="16">
        <v>41683</v>
      </c>
      <c r="P35" s="13">
        <v>41690</v>
      </c>
      <c r="Q35" s="6"/>
      <c r="S35" s="5" t="s">
        <v>67</v>
      </c>
      <c r="T35" s="5" t="s">
        <v>161</v>
      </c>
    </row>
    <row r="36" spans="1:20" s="5" customFormat="1" ht="12.75">
      <c r="A36" s="5" t="s">
        <v>50</v>
      </c>
      <c r="C36" s="6" t="s">
        <v>162</v>
      </c>
      <c r="D36" s="6" t="s">
        <v>163</v>
      </c>
      <c r="E36" s="6"/>
      <c r="F36" s="6"/>
      <c r="G36" s="6" t="s">
        <v>53</v>
      </c>
      <c r="H36" s="25"/>
      <c r="I36" s="6">
        <v>2</v>
      </c>
      <c r="J36" s="6" t="s">
        <v>23</v>
      </c>
      <c r="K36" s="6" t="s">
        <v>164</v>
      </c>
      <c r="L36" s="9" t="s">
        <v>71</v>
      </c>
      <c r="M36" s="10">
        <v>1500</v>
      </c>
      <c r="N36" s="10" t="s">
        <v>54</v>
      </c>
      <c r="O36" s="16">
        <v>41683</v>
      </c>
      <c r="P36" s="13">
        <v>41690</v>
      </c>
      <c r="Q36" s="6"/>
      <c r="S36" s="5" t="s">
        <v>67</v>
      </c>
      <c r="T36" s="5" t="s">
        <v>165</v>
      </c>
    </row>
    <row r="37" spans="1:20" s="5" customFormat="1" ht="12.75">
      <c r="A37" s="5" t="s">
        <v>50</v>
      </c>
      <c r="C37" s="6" t="s">
        <v>166</v>
      </c>
      <c r="D37" s="6" t="s">
        <v>167</v>
      </c>
      <c r="E37" s="6"/>
      <c r="F37" s="6"/>
      <c r="G37" s="6" t="s">
        <v>53</v>
      </c>
      <c r="H37" s="25"/>
      <c r="I37" s="6">
        <v>1</v>
      </c>
      <c r="J37" s="6" t="s">
        <v>23</v>
      </c>
      <c r="K37" s="6" t="s">
        <v>168</v>
      </c>
      <c r="L37" s="9" t="s">
        <v>71</v>
      </c>
      <c r="M37" s="10">
        <v>800</v>
      </c>
      <c r="N37" s="10" t="s">
        <v>54</v>
      </c>
      <c r="O37" s="16">
        <v>41683</v>
      </c>
      <c r="P37" s="13">
        <v>41690</v>
      </c>
      <c r="Q37" s="6"/>
      <c r="S37" s="5" t="s">
        <v>67</v>
      </c>
      <c r="T37" s="5" t="s">
        <v>169</v>
      </c>
    </row>
    <row r="38" spans="1:20" s="5" customFormat="1" ht="12.75">
      <c r="A38" s="5" t="s">
        <v>50</v>
      </c>
      <c r="C38" s="6" t="s">
        <v>170</v>
      </c>
      <c r="D38" s="6" t="s">
        <v>171</v>
      </c>
      <c r="E38" s="6"/>
      <c r="F38" s="6"/>
      <c r="G38" s="6" t="s">
        <v>53</v>
      </c>
      <c r="H38" s="25"/>
      <c r="I38" s="6">
        <v>1</v>
      </c>
      <c r="J38" s="6" t="s">
        <v>23</v>
      </c>
      <c r="K38" s="6" t="s">
        <v>168</v>
      </c>
      <c r="L38" s="9" t="s">
        <v>71</v>
      </c>
      <c r="M38" s="10">
        <v>800</v>
      </c>
      <c r="N38" s="10" t="s">
        <v>54</v>
      </c>
      <c r="O38" s="16">
        <v>41683</v>
      </c>
      <c r="P38" s="13">
        <v>41690</v>
      </c>
      <c r="Q38" s="6"/>
      <c r="S38" s="5" t="s">
        <v>67</v>
      </c>
      <c r="T38" s="5" t="s">
        <v>172</v>
      </c>
    </row>
    <row r="39" spans="1:20" s="5" customFormat="1" ht="15.75">
      <c r="A39" s="5" t="s">
        <v>50</v>
      </c>
      <c r="C39" s="6" t="s">
        <v>173</v>
      </c>
      <c r="D39" s="6" t="s">
        <v>174</v>
      </c>
      <c r="E39" s="6"/>
      <c r="F39" s="6"/>
      <c r="G39" s="6" t="s">
        <v>175</v>
      </c>
      <c r="H39" s="6" t="s">
        <v>176</v>
      </c>
      <c r="I39" s="6">
        <v>8</v>
      </c>
      <c r="J39" s="6" t="s">
        <v>23</v>
      </c>
      <c r="K39" s="6" t="s">
        <v>177</v>
      </c>
      <c r="L39" s="9" t="s">
        <v>71</v>
      </c>
      <c r="M39" s="10" t="s">
        <v>178</v>
      </c>
      <c r="N39" s="24" t="s">
        <v>179</v>
      </c>
      <c r="O39" s="16">
        <v>41679</v>
      </c>
      <c r="P39" s="13" t="s">
        <v>180</v>
      </c>
      <c r="Q39" s="6"/>
      <c r="S39" s="5" t="s">
        <v>181</v>
      </c>
      <c r="T39" s="5" t="s">
        <v>182</v>
      </c>
    </row>
    <row r="40" spans="1:20" s="5" customFormat="1" ht="12.75">
      <c r="A40" s="5" t="s">
        <v>50</v>
      </c>
      <c r="C40" s="6" t="s">
        <v>183</v>
      </c>
      <c r="D40" s="6" t="s">
        <v>184</v>
      </c>
      <c r="E40" s="6"/>
      <c r="F40" s="6"/>
      <c r="G40" s="6" t="s">
        <v>185</v>
      </c>
      <c r="H40" s="6" t="s">
        <v>186</v>
      </c>
      <c r="I40" s="23">
        <v>7</v>
      </c>
      <c r="J40" s="6" t="s">
        <v>23</v>
      </c>
      <c r="K40" s="6" t="s">
        <v>187</v>
      </c>
      <c r="L40" s="9">
        <v>2</v>
      </c>
      <c r="M40" s="10">
        <v>2500</v>
      </c>
      <c r="N40" s="24" t="s">
        <v>188</v>
      </c>
      <c r="O40" s="16">
        <v>41684</v>
      </c>
      <c r="P40" s="13" t="s">
        <v>189</v>
      </c>
      <c r="Q40" s="6"/>
    </row>
    <row r="41" spans="1:20" s="5" customFormat="1" ht="12.75">
      <c r="A41" s="5" t="s">
        <v>50</v>
      </c>
      <c r="C41" s="6" t="s">
        <v>190</v>
      </c>
      <c r="D41" s="6" t="s">
        <v>191</v>
      </c>
      <c r="E41" s="6"/>
      <c r="F41" s="6"/>
      <c r="G41" s="6" t="s">
        <v>67</v>
      </c>
      <c r="H41" s="6" t="s">
        <v>192</v>
      </c>
      <c r="I41" s="6">
        <v>1</v>
      </c>
      <c r="J41" s="6" t="s">
        <v>23</v>
      </c>
      <c r="K41" s="6" t="s">
        <v>193</v>
      </c>
      <c r="L41" s="9">
        <v>2</v>
      </c>
      <c r="M41" s="10" t="s">
        <v>194</v>
      </c>
      <c r="N41" s="24" t="s">
        <v>195</v>
      </c>
      <c r="O41" s="16">
        <v>41683</v>
      </c>
      <c r="P41" s="13" t="s">
        <v>196</v>
      </c>
      <c r="Q41" s="6"/>
    </row>
    <row r="42" spans="1:20" s="5" customFormat="1" ht="12.75">
      <c r="A42" s="5" t="s">
        <v>50</v>
      </c>
      <c r="C42" s="6" t="s">
        <v>197</v>
      </c>
      <c r="D42" s="6" t="s">
        <v>198</v>
      </c>
      <c r="E42" s="6"/>
      <c r="F42" s="6"/>
      <c r="G42" s="6" t="s">
        <v>67</v>
      </c>
      <c r="H42" s="6" t="s">
        <v>199</v>
      </c>
      <c r="I42" s="6">
        <v>1</v>
      </c>
      <c r="J42" s="6" t="s">
        <v>23</v>
      </c>
      <c r="K42" s="6"/>
      <c r="L42" s="9"/>
      <c r="M42" s="10" t="s">
        <v>200</v>
      </c>
      <c r="N42" s="24" t="s">
        <v>73</v>
      </c>
      <c r="O42" s="16">
        <v>41679</v>
      </c>
      <c r="P42" s="13" t="s">
        <v>201</v>
      </c>
      <c r="Q42" s="6"/>
    </row>
    <row r="43" spans="1:20" s="5" customFormat="1" ht="12.75">
      <c r="A43" s="5" t="s">
        <v>50</v>
      </c>
      <c r="C43" s="6" t="s">
        <v>202</v>
      </c>
      <c r="D43" s="6" t="s">
        <v>203</v>
      </c>
      <c r="E43" s="6"/>
      <c r="F43" s="6"/>
      <c r="G43" s="6" t="s">
        <v>53</v>
      </c>
      <c r="H43" s="25"/>
      <c r="I43" s="6">
        <v>2</v>
      </c>
      <c r="J43" s="6" t="s">
        <v>23</v>
      </c>
      <c r="K43" s="6" t="s">
        <v>100</v>
      </c>
      <c r="L43" s="9" t="s">
        <v>71</v>
      </c>
      <c r="M43" s="10">
        <v>1500</v>
      </c>
      <c r="N43" s="10" t="s">
        <v>54</v>
      </c>
      <c r="O43" s="16">
        <v>41683</v>
      </c>
      <c r="P43" s="13">
        <v>41690</v>
      </c>
      <c r="Q43" s="6"/>
      <c r="S43" s="5" t="s">
        <v>67</v>
      </c>
      <c r="T43" s="5" t="s">
        <v>204</v>
      </c>
    </row>
    <row r="44" spans="1:20" s="5" customFormat="1" ht="12.75">
      <c r="A44" s="5" t="s">
        <v>50</v>
      </c>
      <c r="C44" s="6" t="s">
        <v>205</v>
      </c>
      <c r="D44" s="6" t="s">
        <v>206</v>
      </c>
      <c r="E44" s="6"/>
      <c r="F44" s="6"/>
      <c r="G44" s="6" t="s">
        <v>53</v>
      </c>
      <c r="H44" s="25"/>
      <c r="I44" s="6">
        <v>4</v>
      </c>
      <c r="J44" s="6" t="s">
        <v>23</v>
      </c>
      <c r="K44" s="6" t="s">
        <v>207</v>
      </c>
      <c r="L44" s="9" t="s">
        <v>71</v>
      </c>
      <c r="M44" s="10">
        <v>3000</v>
      </c>
      <c r="N44" s="10" t="s">
        <v>54</v>
      </c>
      <c r="O44" s="16">
        <v>41683</v>
      </c>
      <c r="P44" s="13">
        <v>41690</v>
      </c>
      <c r="Q44" s="6"/>
      <c r="S44" s="5" t="s">
        <v>67</v>
      </c>
      <c r="T44" s="5" t="s">
        <v>208</v>
      </c>
    </row>
    <row r="45" spans="1:20" s="5" customFormat="1" ht="12.75">
      <c r="A45" s="5" t="s">
        <v>50</v>
      </c>
      <c r="C45" s="6" t="s">
        <v>209</v>
      </c>
      <c r="D45" s="6" t="s">
        <v>210</v>
      </c>
      <c r="E45" s="6" t="s">
        <v>211</v>
      </c>
      <c r="F45" s="6" t="s">
        <v>212</v>
      </c>
      <c r="G45" s="6" t="s">
        <v>67</v>
      </c>
      <c r="H45" s="6" t="s">
        <v>213</v>
      </c>
      <c r="I45" s="6">
        <v>230</v>
      </c>
      <c r="J45" s="6" t="s">
        <v>69</v>
      </c>
      <c r="K45" s="6"/>
      <c r="L45" s="9" t="s">
        <v>71</v>
      </c>
      <c r="M45" s="10"/>
      <c r="N45" s="24" t="s">
        <v>73</v>
      </c>
      <c r="O45" s="16">
        <v>41679</v>
      </c>
      <c r="P45" s="13" t="s">
        <v>74</v>
      </c>
      <c r="Q45" s="6"/>
    </row>
    <row r="46" spans="1:20" s="5" customFormat="1" ht="12.75">
      <c r="A46" s="5" t="s">
        <v>50</v>
      </c>
      <c r="C46" s="6" t="s">
        <v>214</v>
      </c>
      <c r="D46" s="6" t="s">
        <v>215</v>
      </c>
      <c r="E46" s="6"/>
      <c r="F46" s="6"/>
      <c r="G46" s="6" t="s">
        <v>53</v>
      </c>
      <c r="H46" s="25"/>
      <c r="I46" s="23">
        <v>25</v>
      </c>
      <c r="J46" s="6" t="s">
        <v>23</v>
      </c>
      <c r="K46" s="6"/>
      <c r="L46" s="9" t="s">
        <v>71</v>
      </c>
      <c r="M46" s="10">
        <v>15000</v>
      </c>
      <c r="N46" s="10" t="s">
        <v>54</v>
      </c>
      <c r="O46" s="16">
        <v>41683</v>
      </c>
      <c r="P46" s="13">
        <v>41690</v>
      </c>
      <c r="Q46" s="6"/>
      <c r="S46" s="5" t="s">
        <v>67</v>
      </c>
      <c r="T46" s="5" t="s">
        <v>216</v>
      </c>
    </row>
    <row r="47" spans="1:20" s="5" customFormat="1" ht="12.75">
      <c r="A47" s="5" t="s">
        <v>217</v>
      </c>
      <c r="C47" s="6" t="s">
        <v>218</v>
      </c>
      <c r="D47" s="6" t="s">
        <v>219</v>
      </c>
      <c r="E47" s="6"/>
      <c r="F47" s="6"/>
      <c r="G47" s="6" t="s">
        <v>57</v>
      </c>
      <c r="H47" s="6" t="s">
        <v>220</v>
      </c>
      <c r="I47" s="6">
        <v>6</v>
      </c>
      <c r="J47" s="6" t="s">
        <v>23</v>
      </c>
      <c r="K47" s="6"/>
      <c r="L47" s="9" t="s">
        <v>71</v>
      </c>
      <c r="M47" s="10">
        <v>4800</v>
      </c>
      <c r="N47" s="10" t="s">
        <v>62</v>
      </c>
      <c r="O47" s="16">
        <v>41653</v>
      </c>
      <c r="P47" s="13" t="s">
        <v>63</v>
      </c>
      <c r="Q47" s="6"/>
    </row>
    <row r="48" spans="1:20" s="5" customFormat="1" ht="12.75">
      <c r="A48" s="5" t="s">
        <v>217</v>
      </c>
      <c r="C48" s="6" t="s">
        <v>221</v>
      </c>
      <c r="D48" s="6" t="s">
        <v>222</v>
      </c>
      <c r="E48" s="6"/>
      <c r="F48" s="6"/>
      <c r="G48" s="6" t="s">
        <v>223</v>
      </c>
      <c r="H48" s="6" t="s">
        <v>224</v>
      </c>
      <c r="I48" s="6">
        <v>11</v>
      </c>
      <c r="J48" s="6" t="s">
        <v>23</v>
      </c>
      <c r="K48" s="6" t="s">
        <v>225</v>
      </c>
      <c r="L48" s="9" t="s">
        <v>60</v>
      </c>
      <c r="M48" s="10" t="s">
        <v>226</v>
      </c>
      <c r="N48" s="10" t="s">
        <v>227</v>
      </c>
      <c r="O48" s="16" t="s">
        <v>228</v>
      </c>
      <c r="P48" s="13" t="s">
        <v>229</v>
      </c>
      <c r="Q48" s="6"/>
      <c r="S48" s="5" t="s">
        <v>230</v>
      </c>
    </row>
    <row r="49" spans="1:19" s="5" customFormat="1" ht="12.75">
      <c r="A49" s="5" t="s">
        <v>217</v>
      </c>
      <c r="C49" s="6" t="s">
        <v>231</v>
      </c>
      <c r="D49" s="6" t="s">
        <v>232</v>
      </c>
      <c r="E49" s="6"/>
      <c r="F49" s="6"/>
      <c r="G49" s="6" t="s">
        <v>233</v>
      </c>
      <c r="H49" s="6"/>
      <c r="I49" s="6">
        <v>1</v>
      </c>
      <c r="J49" s="6" t="s">
        <v>23</v>
      </c>
      <c r="K49" s="6" t="s">
        <v>100</v>
      </c>
      <c r="L49" s="9" t="s">
        <v>60</v>
      </c>
      <c r="M49" s="10">
        <v>800</v>
      </c>
      <c r="N49" s="10" t="s">
        <v>234</v>
      </c>
      <c r="O49" s="16">
        <v>41677</v>
      </c>
      <c r="P49" s="13">
        <v>41705</v>
      </c>
      <c r="Q49" s="6"/>
      <c r="S49" s="5" t="s">
        <v>235</v>
      </c>
    </row>
    <row r="50" spans="1:19" s="5" customFormat="1" ht="12.75">
      <c r="A50" s="5" t="s">
        <v>217</v>
      </c>
      <c r="C50" s="6" t="s">
        <v>236</v>
      </c>
      <c r="D50" s="6" t="s">
        <v>237</v>
      </c>
      <c r="E50" s="6" t="s">
        <v>238</v>
      </c>
      <c r="F50" s="6"/>
      <c r="G50" s="6" t="s">
        <v>238</v>
      </c>
      <c r="H50" s="6"/>
      <c r="I50" s="6">
        <v>1</v>
      </c>
      <c r="J50" s="6" t="s">
        <v>23</v>
      </c>
      <c r="K50" s="6"/>
      <c r="L50" s="9" t="s">
        <v>239</v>
      </c>
      <c r="M50" s="10"/>
      <c r="N50" s="10" t="s">
        <v>240</v>
      </c>
      <c r="O50" s="16"/>
      <c r="P50" s="13"/>
      <c r="Q50" s="6"/>
    </row>
    <row r="51" spans="1:19" s="5" customFormat="1" ht="12.75">
      <c r="A51" s="5" t="s">
        <v>217</v>
      </c>
      <c r="C51" s="6" t="s">
        <v>241</v>
      </c>
      <c r="D51" s="6" t="s">
        <v>242</v>
      </c>
      <c r="E51" s="25"/>
      <c r="F51" s="6"/>
      <c r="G51" s="6" t="s">
        <v>243</v>
      </c>
      <c r="H51" s="6"/>
      <c r="I51" s="6">
        <v>1</v>
      </c>
      <c r="J51" s="6" t="s">
        <v>23</v>
      </c>
      <c r="K51" s="6" t="s">
        <v>244</v>
      </c>
      <c r="L51" s="9" t="s">
        <v>239</v>
      </c>
      <c r="M51" s="10">
        <v>850</v>
      </c>
      <c r="N51" s="10" t="s">
        <v>245</v>
      </c>
      <c r="O51" s="16">
        <v>41670</v>
      </c>
      <c r="P51" s="13" t="s">
        <v>246</v>
      </c>
      <c r="Q51" s="6"/>
    </row>
    <row r="52" spans="1:19" s="5" customFormat="1" ht="12.75">
      <c r="A52" s="5" t="s">
        <v>217</v>
      </c>
      <c r="C52" s="6" t="s">
        <v>247</v>
      </c>
      <c r="D52" s="6" t="s">
        <v>248</v>
      </c>
      <c r="E52" s="6"/>
      <c r="F52" s="6"/>
      <c r="G52" s="6" t="s">
        <v>249</v>
      </c>
      <c r="H52" s="6"/>
      <c r="I52" s="6">
        <v>1</v>
      </c>
      <c r="J52" s="6" t="s">
        <v>23</v>
      </c>
      <c r="K52" s="6"/>
      <c r="L52" s="9">
        <v>4</v>
      </c>
      <c r="M52" s="10">
        <v>2900</v>
      </c>
      <c r="N52" s="10" t="s">
        <v>250</v>
      </c>
      <c r="O52" s="16">
        <v>41635</v>
      </c>
      <c r="P52" s="13" t="s">
        <v>74</v>
      </c>
      <c r="Q52" s="6"/>
      <c r="S52" s="5" t="s">
        <v>251</v>
      </c>
    </row>
    <row r="53" spans="1:19" s="5" customFormat="1" ht="12.75">
      <c r="A53" s="5" t="s">
        <v>217</v>
      </c>
      <c r="C53" s="6" t="s">
        <v>252</v>
      </c>
      <c r="D53" s="6" t="s">
        <v>253</v>
      </c>
      <c r="E53" s="6"/>
      <c r="F53" s="6"/>
      <c r="G53" s="6" t="s">
        <v>254</v>
      </c>
      <c r="H53" s="6" t="s">
        <v>255</v>
      </c>
      <c r="I53" s="6">
        <v>4</v>
      </c>
      <c r="J53" s="6" t="s">
        <v>23</v>
      </c>
      <c r="K53" s="6"/>
      <c r="L53" s="9" t="s">
        <v>239</v>
      </c>
      <c r="M53" s="10">
        <v>3200</v>
      </c>
      <c r="N53" s="10" t="s">
        <v>62</v>
      </c>
      <c r="O53" s="16">
        <v>41653</v>
      </c>
      <c r="P53" s="13" t="s">
        <v>63</v>
      </c>
      <c r="Q53" s="6"/>
      <c r="S53" s="5" t="s">
        <v>64</v>
      </c>
    </row>
    <row r="54" spans="1:19" s="5" customFormat="1" ht="12.75">
      <c r="A54" s="5" t="s">
        <v>217</v>
      </c>
      <c r="C54" s="6" t="s">
        <v>256</v>
      </c>
      <c r="D54" s="6" t="s">
        <v>257</v>
      </c>
      <c r="E54" s="6"/>
      <c r="F54" s="6"/>
      <c r="G54" s="6" t="s">
        <v>254</v>
      </c>
      <c r="H54" s="6" t="s">
        <v>258</v>
      </c>
      <c r="I54" s="6">
        <v>4</v>
      </c>
      <c r="J54" s="6" t="s">
        <v>23</v>
      </c>
      <c r="K54" s="6"/>
      <c r="L54" s="9" t="s">
        <v>239</v>
      </c>
      <c r="M54" s="10">
        <v>3200</v>
      </c>
      <c r="N54" s="10" t="s">
        <v>62</v>
      </c>
      <c r="O54" s="16">
        <v>41653</v>
      </c>
      <c r="P54" s="13" t="s">
        <v>63</v>
      </c>
      <c r="Q54" s="6"/>
      <c r="S54" s="5" t="s">
        <v>64</v>
      </c>
    </row>
    <row r="55" spans="1:19" s="5" customFormat="1" ht="12.75">
      <c r="A55" s="5" t="s">
        <v>217</v>
      </c>
      <c r="C55" s="6" t="s">
        <v>259</v>
      </c>
      <c r="D55" s="6" t="s">
        <v>260</v>
      </c>
      <c r="E55" s="6"/>
      <c r="F55" s="6"/>
      <c r="G55" s="6" t="s">
        <v>254</v>
      </c>
      <c r="H55" s="6" t="s">
        <v>261</v>
      </c>
      <c r="I55" s="6">
        <v>2</v>
      </c>
      <c r="J55" s="6" t="s">
        <v>23</v>
      </c>
      <c r="K55" s="6"/>
      <c r="L55" s="9" t="s">
        <v>239</v>
      </c>
      <c r="M55" s="10">
        <v>1600</v>
      </c>
      <c r="N55" s="10" t="s">
        <v>62</v>
      </c>
      <c r="O55" s="16">
        <v>41653</v>
      </c>
      <c r="P55" s="13" t="s">
        <v>63</v>
      </c>
      <c r="Q55" s="6"/>
      <c r="S55" s="5" t="s">
        <v>64</v>
      </c>
    </row>
    <row r="56" spans="1:19" s="5" customFormat="1" ht="12.75">
      <c r="A56" s="5" t="s">
        <v>217</v>
      </c>
      <c r="C56" s="6" t="s">
        <v>262</v>
      </c>
      <c r="D56" s="6" t="s">
        <v>263</v>
      </c>
      <c r="E56" s="6"/>
      <c r="F56" s="6"/>
      <c r="G56" s="6" t="s">
        <v>254</v>
      </c>
      <c r="H56" s="6" t="s">
        <v>264</v>
      </c>
      <c r="I56" s="6">
        <v>2</v>
      </c>
      <c r="J56" s="6" t="s">
        <v>23</v>
      </c>
      <c r="K56" s="6"/>
      <c r="L56" s="9"/>
      <c r="M56" s="24">
        <v>1500</v>
      </c>
      <c r="N56" s="24" t="s">
        <v>265</v>
      </c>
      <c r="O56" s="16">
        <v>41688</v>
      </c>
      <c r="P56" s="13">
        <v>41710</v>
      </c>
      <c r="Q56" s="6"/>
    </row>
    <row r="57" spans="1:19" s="5" customFormat="1" ht="12.75">
      <c r="A57" s="5" t="s">
        <v>217</v>
      </c>
      <c r="C57" s="6" t="s">
        <v>266</v>
      </c>
      <c r="D57" s="6" t="s">
        <v>267</v>
      </c>
      <c r="E57" s="6"/>
      <c r="F57" s="6"/>
      <c r="G57" s="6" t="s">
        <v>254</v>
      </c>
      <c r="H57" s="6" t="s">
        <v>268</v>
      </c>
      <c r="I57" s="6">
        <v>2</v>
      </c>
      <c r="J57" s="6" t="s">
        <v>23</v>
      </c>
      <c r="K57" s="6"/>
      <c r="L57" s="9"/>
      <c r="M57" s="24">
        <v>1500</v>
      </c>
      <c r="N57" s="24" t="s">
        <v>265</v>
      </c>
      <c r="O57" s="16">
        <v>41688</v>
      </c>
      <c r="P57" s="13">
        <v>41710</v>
      </c>
      <c r="Q57" s="6"/>
    </row>
    <row r="58" spans="1:19" s="5" customFormat="1" ht="12.75">
      <c r="A58" s="5" t="s">
        <v>217</v>
      </c>
      <c r="C58" s="6" t="s">
        <v>269</v>
      </c>
      <c r="D58" s="6" t="s">
        <v>270</v>
      </c>
      <c r="E58" s="6"/>
      <c r="F58" s="6"/>
      <c r="G58" s="6" t="s">
        <v>254</v>
      </c>
      <c r="H58" s="6" t="s">
        <v>271</v>
      </c>
      <c r="I58" s="6">
        <v>2</v>
      </c>
      <c r="J58" s="6" t="s">
        <v>23</v>
      </c>
      <c r="K58" s="6"/>
      <c r="L58" s="9"/>
      <c r="M58" s="10">
        <v>1500</v>
      </c>
      <c r="N58" s="24" t="s">
        <v>265</v>
      </c>
      <c r="O58" s="16">
        <v>41688</v>
      </c>
      <c r="P58" s="13">
        <v>41710</v>
      </c>
      <c r="Q58" s="6"/>
    </row>
    <row r="59" spans="1:19" s="5" customFormat="1" ht="12.75">
      <c r="A59" s="5" t="s">
        <v>217</v>
      </c>
      <c r="C59" s="6" t="s">
        <v>272</v>
      </c>
      <c r="D59" s="6" t="s">
        <v>273</v>
      </c>
      <c r="E59" s="6"/>
      <c r="F59" s="6"/>
      <c r="G59" s="6" t="s">
        <v>274</v>
      </c>
      <c r="H59" s="6" t="s">
        <v>275</v>
      </c>
      <c r="I59" s="6">
        <v>2</v>
      </c>
      <c r="J59" s="6" t="s">
        <v>23</v>
      </c>
      <c r="K59" s="6" t="s">
        <v>276</v>
      </c>
      <c r="L59" s="9" t="s">
        <v>277</v>
      </c>
      <c r="M59" s="10">
        <v>1500</v>
      </c>
      <c r="N59" s="10" t="s">
        <v>278</v>
      </c>
      <c r="O59" s="16">
        <v>41649</v>
      </c>
      <c r="P59" s="13">
        <v>41698</v>
      </c>
      <c r="Q59" s="6"/>
      <c r="S59" s="5" t="s">
        <v>279</v>
      </c>
    </row>
    <row r="60" spans="1:19" s="5" customFormat="1" ht="12.75">
      <c r="A60" s="5" t="s">
        <v>217</v>
      </c>
      <c r="C60" s="6" t="s">
        <v>280</v>
      </c>
      <c r="D60" s="6" t="s">
        <v>281</v>
      </c>
      <c r="E60" s="6"/>
      <c r="F60" s="6"/>
      <c r="G60" s="6" t="s">
        <v>274</v>
      </c>
      <c r="H60" s="6" t="s">
        <v>282</v>
      </c>
      <c r="I60" s="6">
        <v>2</v>
      </c>
      <c r="J60" s="6" t="s">
        <v>23</v>
      </c>
      <c r="K60" s="6" t="s">
        <v>276</v>
      </c>
      <c r="L60" s="9" t="s">
        <v>71</v>
      </c>
      <c r="M60" s="10">
        <v>1500</v>
      </c>
      <c r="N60" s="10" t="s">
        <v>278</v>
      </c>
      <c r="O60" s="16">
        <v>41649</v>
      </c>
      <c r="P60" s="13">
        <v>41698</v>
      </c>
      <c r="Q60" s="6"/>
      <c r="S60" s="5" t="s">
        <v>279</v>
      </c>
    </row>
    <row r="61" spans="1:19" s="5" customFormat="1" ht="12.75">
      <c r="A61" s="5" t="s">
        <v>217</v>
      </c>
      <c r="C61" s="6" t="s">
        <v>283</v>
      </c>
      <c r="D61" s="6" t="s">
        <v>284</v>
      </c>
      <c r="E61" s="6"/>
      <c r="F61" s="6"/>
      <c r="G61" s="6" t="s">
        <v>285</v>
      </c>
      <c r="H61" s="6" t="s">
        <v>286</v>
      </c>
      <c r="I61" s="6">
        <v>11</v>
      </c>
      <c r="J61" s="6" t="s">
        <v>23</v>
      </c>
      <c r="K61" s="6"/>
      <c r="L61" s="9" t="s">
        <v>60</v>
      </c>
      <c r="M61" s="10">
        <v>10000</v>
      </c>
      <c r="N61" s="10" t="s">
        <v>287</v>
      </c>
      <c r="O61" s="16">
        <v>41687</v>
      </c>
      <c r="P61" s="13" t="s">
        <v>288</v>
      </c>
      <c r="Q61" s="6"/>
      <c r="S61" s="5" t="s">
        <v>289</v>
      </c>
    </row>
    <row r="62" spans="1:19" s="5" customFormat="1" ht="12.75">
      <c r="A62" s="5" t="s">
        <v>217</v>
      </c>
      <c r="C62" s="6" t="s">
        <v>290</v>
      </c>
      <c r="D62" s="6" t="s">
        <v>291</v>
      </c>
      <c r="E62" s="25"/>
      <c r="F62" s="6"/>
      <c r="G62" s="6" t="s">
        <v>292</v>
      </c>
      <c r="H62" s="6"/>
      <c r="I62" s="6">
        <v>1</v>
      </c>
      <c r="J62" s="6" t="s">
        <v>23</v>
      </c>
      <c r="K62" s="6"/>
      <c r="L62" s="9">
        <v>4</v>
      </c>
      <c r="M62" s="10">
        <v>750</v>
      </c>
      <c r="N62" s="29" t="s">
        <v>293</v>
      </c>
      <c r="O62" s="16">
        <v>41674</v>
      </c>
      <c r="P62" s="13">
        <v>41698</v>
      </c>
      <c r="Q62" s="6"/>
    </row>
    <row r="63" spans="1:19" s="5" customFormat="1" ht="12.75">
      <c r="A63" s="5" t="s">
        <v>217</v>
      </c>
      <c r="C63" s="6" t="s">
        <v>294</v>
      </c>
      <c r="D63" s="6" t="s">
        <v>295</v>
      </c>
      <c r="E63" s="25"/>
      <c r="F63" s="6"/>
      <c r="G63" s="6" t="s">
        <v>292</v>
      </c>
      <c r="H63" s="6"/>
      <c r="I63" s="6">
        <v>1</v>
      </c>
      <c r="J63" s="6" t="s">
        <v>23</v>
      </c>
      <c r="K63" s="6"/>
      <c r="L63" s="9">
        <v>4</v>
      </c>
      <c r="M63" s="10">
        <v>750</v>
      </c>
      <c r="N63" s="29" t="s">
        <v>293</v>
      </c>
      <c r="O63" s="16">
        <v>41674</v>
      </c>
      <c r="P63" s="13">
        <v>41698</v>
      </c>
      <c r="Q63" s="6"/>
    </row>
    <row r="64" spans="1:19" s="5" customFormat="1" ht="12.75">
      <c r="A64" s="5" t="s">
        <v>217</v>
      </c>
      <c r="C64" s="6" t="s">
        <v>296</v>
      </c>
      <c r="D64" s="6" t="s">
        <v>297</v>
      </c>
      <c r="E64" s="25"/>
      <c r="F64" s="6"/>
      <c r="G64" s="6" t="s">
        <v>298</v>
      </c>
      <c r="H64" s="6"/>
      <c r="I64" s="6">
        <v>8</v>
      </c>
      <c r="J64" s="6" t="s">
        <v>23</v>
      </c>
      <c r="K64" s="6"/>
      <c r="L64" s="9">
        <v>3</v>
      </c>
      <c r="M64" s="10">
        <v>5250</v>
      </c>
      <c r="N64" s="10" t="s">
        <v>299</v>
      </c>
      <c r="O64" s="16">
        <v>41673</v>
      </c>
      <c r="P64" s="13" t="s">
        <v>300</v>
      </c>
      <c r="Q64" s="6"/>
    </row>
    <row r="65" spans="1:17" s="5" customFormat="1" ht="12.75">
      <c r="A65" s="5" t="s">
        <v>217</v>
      </c>
      <c r="C65" s="6" t="s">
        <v>301</v>
      </c>
      <c r="D65" s="6" t="s">
        <v>302</v>
      </c>
      <c r="E65" s="25"/>
      <c r="F65" s="6"/>
      <c r="G65" s="6" t="s">
        <v>298</v>
      </c>
      <c r="H65" s="6"/>
      <c r="I65" s="6">
        <v>1</v>
      </c>
      <c r="J65" s="6" t="s">
        <v>23</v>
      </c>
      <c r="K65" s="6"/>
      <c r="L65" s="9">
        <v>3</v>
      </c>
      <c r="M65" s="10">
        <v>200</v>
      </c>
      <c r="N65" s="10" t="s">
        <v>303</v>
      </c>
      <c r="O65" s="16">
        <v>41701</v>
      </c>
      <c r="P65" s="13">
        <v>41718</v>
      </c>
      <c r="Q65" s="6"/>
    </row>
    <row r="66" spans="1:17" s="5" customFormat="1" ht="12.75">
      <c r="A66" s="5" t="s">
        <v>217</v>
      </c>
      <c r="C66" s="6" t="s">
        <v>304</v>
      </c>
      <c r="D66" s="6" t="s">
        <v>305</v>
      </c>
      <c r="E66" s="25"/>
      <c r="F66" s="6"/>
      <c r="G66" s="6" t="s">
        <v>292</v>
      </c>
      <c r="H66" s="6"/>
      <c r="I66" s="6">
        <v>1</v>
      </c>
      <c r="J66" s="6" t="s">
        <v>23</v>
      </c>
      <c r="K66" s="6" t="s">
        <v>244</v>
      </c>
      <c r="L66" s="9" t="s">
        <v>306</v>
      </c>
      <c r="M66" s="10">
        <v>750</v>
      </c>
      <c r="N66" s="29" t="s">
        <v>293</v>
      </c>
      <c r="O66" s="16">
        <v>41674</v>
      </c>
      <c r="P66" s="13">
        <v>41698</v>
      </c>
      <c r="Q66" s="6"/>
    </row>
    <row r="67" spans="1:17" s="5" customFormat="1" ht="12.75">
      <c r="A67" s="5" t="s">
        <v>217</v>
      </c>
      <c r="C67" s="6" t="s">
        <v>307</v>
      </c>
      <c r="D67" s="6" t="s">
        <v>308</v>
      </c>
      <c r="E67" s="25"/>
      <c r="F67" s="6"/>
      <c r="G67" s="6" t="s">
        <v>292</v>
      </c>
      <c r="H67" s="6"/>
      <c r="I67" s="6">
        <v>1</v>
      </c>
      <c r="J67" s="6" t="s">
        <v>23</v>
      </c>
      <c r="K67" s="6"/>
      <c r="L67" s="9"/>
      <c r="M67" s="10">
        <v>750</v>
      </c>
      <c r="N67" s="29" t="s">
        <v>293</v>
      </c>
      <c r="O67" s="16">
        <v>41674</v>
      </c>
      <c r="P67" s="13">
        <v>41698</v>
      </c>
      <c r="Q67" s="6"/>
    </row>
    <row r="68" spans="1:17" s="5" customFormat="1" ht="12.75">
      <c r="A68" s="5" t="s">
        <v>217</v>
      </c>
      <c r="C68" s="6" t="s">
        <v>309</v>
      </c>
      <c r="D68" s="6" t="s">
        <v>310</v>
      </c>
      <c r="E68" s="25"/>
      <c r="F68" s="6"/>
      <c r="G68" s="6" t="s">
        <v>292</v>
      </c>
      <c r="H68" s="6"/>
      <c r="I68" s="6">
        <v>1</v>
      </c>
      <c r="J68" s="6" t="s">
        <v>23</v>
      </c>
      <c r="K68" s="6"/>
      <c r="L68" s="9"/>
      <c r="M68" s="10">
        <v>750</v>
      </c>
      <c r="N68" s="29" t="s">
        <v>293</v>
      </c>
      <c r="O68" s="16">
        <v>41674</v>
      </c>
      <c r="P68" s="13">
        <v>41698</v>
      </c>
      <c r="Q68" s="6"/>
    </row>
    <row r="69" spans="1:17" s="5" customFormat="1" ht="12.75">
      <c r="A69" s="5" t="s">
        <v>217</v>
      </c>
      <c r="C69" s="6" t="s">
        <v>311</v>
      </c>
      <c r="D69" s="6" t="s">
        <v>312</v>
      </c>
      <c r="E69" s="25"/>
      <c r="F69" s="6"/>
      <c r="G69" s="6" t="s">
        <v>292</v>
      </c>
      <c r="H69" s="6"/>
      <c r="I69" s="6">
        <v>2</v>
      </c>
      <c r="J69" s="6" t="s">
        <v>23</v>
      </c>
      <c r="K69" s="6"/>
      <c r="L69" s="9"/>
      <c r="M69" s="10">
        <v>1500</v>
      </c>
      <c r="N69" s="29" t="s">
        <v>293</v>
      </c>
      <c r="O69" s="16">
        <v>41674</v>
      </c>
      <c r="P69" s="13">
        <v>41698</v>
      </c>
      <c r="Q69" s="6"/>
    </row>
    <row r="70" spans="1:17" s="5" customFormat="1" ht="12.75">
      <c r="A70" s="5" t="s">
        <v>313</v>
      </c>
      <c r="C70" s="6" t="s">
        <v>314</v>
      </c>
      <c r="D70" s="6" t="s">
        <v>315</v>
      </c>
      <c r="E70" s="6"/>
      <c r="F70" s="6"/>
      <c r="G70" s="6" t="s">
        <v>238</v>
      </c>
      <c r="H70" s="6"/>
      <c r="I70" s="6">
        <v>4</v>
      </c>
      <c r="J70" s="6" t="s">
        <v>23</v>
      </c>
      <c r="K70" s="6"/>
      <c r="L70" s="9">
        <v>4</v>
      </c>
      <c r="M70" s="10"/>
      <c r="N70" s="10" t="s">
        <v>316</v>
      </c>
      <c r="O70" s="16"/>
      <c r="P70" s="13"/>
      <c r="Q70" s="6"/>
    </row>
    <row r="71" spans="1:17" s="5" customFormat="1" ht="12.75">
      <c r="A71" s="5" t="s">
        <v>313</v>
      </c>
      <c r="C71" s="6" t="s">
        <v>317</v>
      </c>
      <c r="D71" s="6" t="s">
        <v>318</v>
      </c>
      <c r="E71" s="6"/>
      <c r="F71" s="6"/>
      <c r="G71" s="6" t="s">
        <v>238</v>
      </c>
      <c r="H71" s="6"/>
      <c r="I71" s="6">
        <v>3</v>
      </c>
      <c r="J71" s="6" t="s">
        <v>23</v>
      </c>
      <c r="K71" s="6"/>
      <c r="L71" s="9">
        <v>4</v>
      </c>
      <c r="M71" s="10"/>
      <c r="N71" s="10" t="s">
        <v>316</v>
      </c>
      <c r="O71" s="16"/>
      <c r="P71" s="13"/>
      <c r="Q71" s="6"/>
    </row>
    <row r="72" spans="1:17" s="5" customFormat="1" ht="12.75">
      <c r="A72" s="5" t="s">
        <v>313</v>
      </c>
      <c r="C72" s="6" t="s">
        <v>319</v>
      </c>
      <c r="D72" s="6" t="s">
        <v>320</v>
      </c>
      <c r="E72" s="6"/>
      <c r="F72" s="6"/>
      <c r="G72" s="6" t="s">
        <v>238</v>
      </c>
      <c r="H72" s="6"/>
      <c r="I72" s="6">
        <v>5</v>
      </c>
      <c r="J72" s="6" t="s">
        <v>23</v>
      </c>
      <c r="K72" s="6"/>
      <c r="L72" s="9">
        <v>4</v>
      </c>
      <c r="M72" s="10"/>
      <c r="N72" s="10" t="s">
        <v>316</v>
      </c>
      <c r="O72" s="16"/>
      <c r="P72" s="13"/>
      <c r="Q72" s="6"/>
    </row>
    <row r="73" spans="1:17" s="5" customFormat="1" ht="12.75">
      <c r="A73" s="5" t="s">
        <v>313</v>
      </c>
      <c r="C73" s="6" t="s">
        <v>321</v>
      </c>
      <c r="D73" s="6" t="s">
        <v>322</v>
      </c>
      <c r="E73" s="6"/>
      <c r="F73" s="6"/>
      <c r="G73" s="6" t="s">
        <v>238</v>
      </c>
      <c r="H73" s="6"/>
      <c r="I73" s="6">
        <v>2</v>
      </c>
      <c r="J73" s="6" t="s">
        <v>23</v>
      </c>
      <c r="K73" s="6"/>
      <c r="L73" s="9">
        <v>4</v>
      </c>
      <c r="M73" s="10"/>
      <c r="N73" s="10" t="s">
        <v>316</v>
      </c>
      <c r="O73" s="16"/>
      <c r="P73" s="13"/>
      <c r="Q73" s="6"/>
    </row>
    <row r="74" spans="1:17" s="5" customFormat="1" ht="12.75">
      <c r="A74" s="5" t="s">
        <v>313</v>
      </c>
      <c r="C74" s="6" t="s">
        <v>323</v>
      </c>
      <c r="D74" s="6" t="s">
        <v>324</v>
      </c>
      <c r="E74" s="6"/>
      <c r="F74" s="6"/>
      <c r="G74" s="6" t="s">
        <v>238</v>
      </c>
      <c r="H74" s="6"/>
      <c r="I74" s="6">
        <v>1</v>
      </c>
      <c r="J74" s="6" t="s">
        <v>23</v>
      </c>
      <c r="K74" s="6"/>
      <c r="L74" s="9">
        <v>4</v>
      </c>
      <c r="M74" s="10"/>
      <c r="N74" s="10" t="s">
        <v>316</v>
      </c>
      <c r="O74" s="16"/>
      <c r="P74" s="13"/>
      <c r="Q74" s="6"/>
    </row>
    <row r="75" spans="1:17" s="5" customFormat="1" ht="12.75">
      <c r="A75" s="5" t="s">
        <v>313</v>
      </c>
      <c r="C75" s="6" t="s">
        <v>325</v>
      </c>
      <c r="D75" s="6" t="s">
        <v>326</v>
      </c>
      <c r="E75" s="6"/>
      <c r="F75" s="6"/>
      <c r="G75" s="6" t="s">
        <v>238</v>
      </c>
      <c r="H75" s="6"/>
      <c r="I75" s="6">
        <v>1</v>
      </c>
      <c r="J75" s="6" t="s">
        <v>23</v>
      </c>
      <c r="K75" s="6"/>
      <c r="L75" s="9">
        <v>4</v>
      </c>
      <c r="M75" s="10"/>
      <c r="N75" s="10" t="s">
        <v>316</v>
      </c>
      <c r="O75" s="16"/>
      <c r="P75" s="13"/>
      <c r="Q75" s="6"/>
    </row>
    <row r="76" spans="1:17" s="5" customFormat="1" ht="12.75">
      <c r="A76" s="5" t="s">
        <v>313</v>
      </c>
      <c r="C76" s="6" t="s">
        <v>327</v>
      </c>
      <c r="D76" s="6" t="s">
        <v>328</v>
      </c>
      <c r="E76" s="6"/>
      <c r="F76" s="6"/>
      <c r="G76" s="6" t="s">
        <v>238</v>
      </c>
      <c r="H76" s="6"/>
      <c r="I76" s="6">
        <v>1</v>
      </c>
      <c r="J76" s="6" t="s">
        <v>23</v>
      </c>
      <c r="K76" s="6" t="s">
        <v>100</v>
      </c>
      <c r="L76" s="9">
        <v>4</v>
      </c>
      <c r="M76" s="10"/>
      <c r="N76" s="10" t="s">
        <v>316</v>
      </c>
      <c r="O76" s="16"/>
      <c r="P76" s="13"/>
      <c r="Q76" s="6"/>
    </row>
    <row r="77" spans="1:17" s="5" customFormat="1" ht="12.75">
      <c r="A77" s="5" t="s">
        <v>313</v>
      </c>
      <c r="C77" s="6" t="s">
        <v>329</v>
      </c>
      <c r="D77" s="6" t="s">
        <v>330</v>
      </c>
      <c r="E77" s="6"/>
      <c r="F77" s="6"/>
      <c r="G77" s="6" t="s">
        <v>238</v>
      </c>
      <c r="H77" s="6"/>
      <c r="I77" s="6">
        <v>1</v>
      </c>
      <c r="J77" s="6" t="s">
        <v>23</v>
      </c>
      <c r="K77" s="6" t="s">
        <v>100</v>
      </c>
      <c r="L77" s="9">
        <v>4</v>
      </c>
      <c r="M77" s="10"/>
      <c r="N77" s="10" t="s">
        <v>316</v>
      </c>
      <c r="O77" s="16"/>
      <c r="P77" s="13"/>
      <c r="Q77" s="6"/>
    </row>
    <row r="78" spans="1:17" s="5" customFormat="1" ht="12.75">
      <c r="A78" s="5" t="s">
        <v>313</v>
      </c>
      <c r="C78" s="6" t="s">
        <v>331</v>
      </c>
      <c r="D78" s="6" t="s">
        <v>332</v>
      </c>
      <c r="E78" s="6"/>
      <c r="F78" s="6"/>
      <c r="G78" s="6" t="s">
        <v>238</v>
      </c>
      <c r="H78" s="6"/>
      <c r="I78" s="6">
        <v>1</v>
      </c>
      <c r="J78" s="6" t="s">
        <v>23</v>
      </c>
      <c r="K78" s="6" t="s">
        <v>100</v>
      </c>
      <c r="L78" s="9">
        <v>4</v>
      </c>
      <c r="M78" s="10"/>
      <c r="N78" s="10" t="s">
        <v>316</v>
      </c>
      <c r="O78" s="16"/>
      <c r="P78" s="13"/>
      <c r="Q78" s="6"/>
    </row>
    <row r="79" spans="1:17" s="5" customFormat="1" ht="12.75">
      <c r="A79" s="5" t="s">
        <v>313</v>
      </c>
      <c r="B79" s="1"/>
      <c r="C79" s="6" t="s">
        <v>333</v>
      </c>
      <c r="D79" s="6" t="s">
        <v>334</v>
      </c>
      <c r="E79" s="6"/>
      <c r="F79" s="6"/>
      <c r="G79" s="6" t="s">
        <v>238</v>
      </c>
      <c r="H79" s="6"/>
      <c r="I79" s="6">
        <v>1</v>
      </c>
      <c r="J79" s="6" t="s">
        <v>23</v>
      </c>
      <c r="K79" s="6" t="s">
        <v>100</v>
      </c>
      <c r="L79" s="9">
        <v>4</v>
      </c>
      <c r="M79" s="10"/>
      <c r="N79" s="10" t="s">
        <v>316</v>
      </c>
      <c r="O79" s="16"/>
      <c r="P79" s="13"/>
      <c r="Q79" s="6"/>
    </row>
    <row r="80" spans="1:17" s="5" customFormat="1" ht="12.75">
      <c r="A80" s="5" t="s">
        <v>313</v>
      </c>
      <c r="C80" s="6" t="s">
        <v>335</v>
      </c>
      <c r="D80" s="6" t="s">
        <v>336</v>
      </c>
      <c r="E80" s="6"/>
      <c r="F80" s="6"/>
      <c r="G80" s="6" t="s">
        <v>238</v>
      </c>
      <c r="H80" s="6"/>
      <c r="I80" s="6">
        <v>1</v>
      </c>
      <c r="J80" s="6" t="s">
        <v>23</v>
      </c>
      <c r="K80" s="6" t="s">
        <v>100</v>
      </c>
      <c r="L80" s="9">
        <v>4</v>
      </c>
      <c r="M80" s="10"/>
      <c r="N80" s="10" t="s">
        <v>316</v>
      </c>
      <c r="O80" s="16"/>
      <c r="P80" s="13"/>
      <c r="Q80" s="6"/>
    </row>
    <row r="81" spans="1:17" s="5" customFormat="1" ht="12.75">
      <c r="A81" s="5" t="s">
        <v>313</v>
      </c>
      <c r="C81" s="6" t="s">
        <v>337</v>
      </c>
      <c r="D81" s="6" t="s">
        <v>338</v>
      </c>
      <c r="E81" s="6"/>
      <c r="F81" s="6"/>
      <c r="G81" s="6" t="s">
        <v>238</v>
      </c>
      <c r="H81" s="6"/>
      <c r="I81" s="6">
        <v>1</v>
      </c>
      <c r="J81" s="6" t="s">
        <v>23</v>
      </c>
      <c r="K81" s="6"/>
      <c r="L81" s="9">
        <v>4</v>
      </c>
      <c r="M81" s="10"/>
      <c r="N81" s="10" t="s">
        <v>316</v>
      </c>
      <c r="O81" s="16"/>
      <c r="P81" s="13"/>
      <c r="Q81" s="6"/>
    </row>
    <row r="82" spans="1:17" s="5" customFormat="1" ht="12.75">
      <c r="A82" s="5" t="s">
        <v>313</v>
      </c>
      <c r="C82" s="6" t="s">
        <v>339</v>
      </c>
      <c r="D82" s="6" t="s">
        <v>340</v>
      </c>
      <c r="E82" s="6"/>
      <c r="F82" s="6"/>
      <c r="G82" s="6" t="s">
        <v>238</v>
      </c>
      <c r="H82" s="6"/>
      <c r="I82" s="6">
        <v>1</v>
      </c>
      <c r="J82" s="6" t="s">
        <v>23</v>
      </c>
      <c r="K82" s="6"/>
      <c r="L82" s="9">
        <v>4</v>
      </c>
      <c r="M82" s="10"/>
      <c r="N82" s="10" t="s">
        <v>316</v>
      </c>
      <c r="O82" s="16"/>
      <c r="P82" s="13"/>
      <c r="Q82" s="6"/>
    </row>
    <row r="83" spans="1:17" s="5" customFormat="1" ht="12.75">
      <c r="A83" s="5" t="s">
        <v>313</v>
      </c>
      <c r="C83" s="6" t="s">
        <v>341</v>
      </c>
      <c r="D83" s="6" t="s">
        <v>342</v>
      </c>
      <c r="E83" s="6"/>
      <c r="F83" s="6"/>
      <c r="G83" s="6" t="s">
        <v>238</v>
      </c>
      <c r="H83" s="6"/>
      <c r="I83" s="6">
        <v>1</v>
      </c>
      <c r="J83" s="6" t="s">
        <v>23</v>
      </c>
      <c r="K83" s="6"/>
      <c r="L83" s="9">
        <v>4</v>
      </c>
      <c r="M83" s="10"/>
      <c r="N83" s="10" t="s">
        <v>316</v>
      </c>
      <c r="O83" s="16"/>
      <c r="P83" s="13"/>
      <c r="Q83" s="6"/>
    </row>
    <row r="84" spans="1:17" s="5" customFormat="1" ht="12.75">
      <c r="A84" s="5" t="s">
        <v>313</v>
      </c>
      <c r="C84" s="6" t="s">
        <v>343</v>
      </c>
      <c r="D84" s="6" t="s">
        <v>344</v>
      </c>
      <c r="E84" s="6"/>
      <c r="F84" s="6"/>
      <c r="G84" s="6" t="s">
        <v>238</v>
      </c>
      <c r="H84" s="6"/>
      <c r="I84" s="6">
        <v>1</v>
      </c>
      <c r="J84" s="6" t="s">
        <v>23</v>
      </c>
      <c r="K84" s="6"/>
      <c r="L84" s="9">
        <v>4</v>
      </c>
      <c r="M84" s="10"/>
      <c r="N84" s="10" t="s">
        <v>316</v>
      </c>
      <c r="O84" s="16"/>
      <c r="P84" s="13"/>
      <c r="Q84" s="6"/>
    </row>
    <row r="85" spans="1:17" s="5" customFormat="1" ht="12.75">
      <c r="A85" s="5" t="s">
        <v>313</v>
      </c>
      <c r="C85" s="6" t="s">
        <v>345</v>
      </c>
      <c r="D85" s="6" t="s">
        <v>346</v>
      </c>
      <c r="E85" s="6"/>
      <c r="F85" s="6"/>
      <c r="G85" s="6" t="s">
        <v>238</v>
      </c>
      <c r="H85" s="6"/>
      <c r="I85" s="6">
        <v>1</v>
      </c>
      <c r="J85" s="6" t="s">
        <v>23</v>
      </c>
      <c r="K85" s="6"/>
      <c r="L85" s="9">
        <v>4</v>
      </c>
      <c r="M85" s="10"/>
      <c r="N85" s="10" t="s">
        <v>316</v>
      </c>
      <c r="O85" s="16"/>
      <c r="P85" s="13"/>
      <c r="Q85" s="6"/>
    </row>
    <row r="86" spans="1:17" s="5" customFormat="1" ht="12.75">
      <c r="A86" s="5" t="s">
        <v>313</v>
      </c>
      <c r="C86" s="6" t="s">
        <v>347</v>
      </c>
      <c r="D86" s="6" t="s">
        <v>348</v>
      </c>
      <c r="E86" s="6"/>
      <c r="F86" s="6"/>
      <c r="G86" s="6" t="s">
        <v>238</v>
      </c>
      <c r="H86" s="6"/>
      <c r="I86" s="6">
        <v>1</v>
      </c>
      <c r="J86" s="6" t="s">
        <v>23</v>
      </c>
      <c r="K86" s="6"/>
      <c r="L86" s="9">
        <v>4</v>
      </c>
      <c r="M86" s="10"/>
      <c r="N86" s="10" t="s">
        <v>316</v>
      </c>
      <c r="O86" s="16"/>
      <c r="P86" s="13"/>
      <c r="Q86" s="6"/>
    </row>
    <row r="87" spans="1:17" s="5" customFormat="1" ht="12.75">
      <c r="A87" s="5" t="s">
        <v>313</v>
      </c>
      <c r="C87" s="6" t="s">
        <v>349</v>
      </c>
      <c r="D87" s="6" t="s">
        <v>350</v>
      </c>
      <c r="E87" s="6"/>
      <c r="F87" s="6"/>
      <c r="G87" s="6" t="s">
        <v>238</v>
      </c>
      <c r="H87" s="6"/>
      <c r="I87" s="6">
        <v>1</v>
      </c>
      <c r="J87" s="6" t="s">
        <v>23</v>
      </c>
      <c r="K87" s="6"/>
      <c r="L87" s="9">
        <v>4</v>
      </c>
      <c r="M87" s="10"/>
      <c r="N87" s="10" t="s">
        <v>316</v>
      </c>
      <c r="O87" s="16"/>
      <c r="P87" s="13"/>
      <c r="Q87" s="6"/>
    </row>
    <row r="88" spans="1:17" s="5" customFormat="1" ht="12.75">
      <c r="A88" s="5" t="s">
        <v>313</v>
      </c>
      <c r="C88" s="6" t="s">
        <v>351</v>
      </c>
      <c r="D88" s="6" t="s">
        <v>352</v>
      </c>
      <c r="E88" s="6"/>
      <c r="F88" s="6"/>
      <c r="G88" s="6" t="s">
        <v>238</v>
      </c>
      <c r="H88" s="6"/>
      <c r="I88" s="6">
        <v>4</v>
      </c>
      <c r="J88" s="6" t="s">
        <v>23</v>
      </c>
      <c r="K88" s="6"/>
      <c r="L88" s="9">
        <v>4</v>
      </c>
      <c r="M88" s="10"/>
      <c r="N88" s="10" t="s">
        <v>316</v>
      </c>
      <c r="O88" s="16"/>
      <c r="P88" s="13"/>
      <c r="Q88" s="6"/>
    </row>
    <row r="89" spans="1:17" s="5" customFormat="1" ht="12.75">
      <c r="A89" s="5" t="s">
        <v>313</v>
      </c>
      <c r="C89" s="6" t="s">
        <v>353</v>
      </c>
      <c r="D89" s="6" t="s">
        <v>354</v>
      </c>
      <c r="E89" s="6"/>
      <c r="F89" s="6"/>
      <c r="G89" s="6" t="s">
        <v>238</v>
      </c>
      <c r="H89" s="6"/>
      <c r="I89" s="6">
        <v>4</v>
      </c>
      <c r="J89" s="6" t="s">
        <v>23</v>
      </c>
      <c r="K89" s="6"/>
      <c r="L89" s="9">
        <v>4</v>
      </c>
      <c r="M89" s="10"/>
      <c r="N89" s="10" t="s">
        <v>316</v>
      </c>
      <c r="O89" s="16"/>
      <c r="P89" s="13"/>
      <c r="Q89" s="6"/>
    </row>
    <row r="90" spans="1:17" s="5" customFormat="1" ht="12.75">
      <c r="A90" s="5" t="s">
        <v>313</v>
      </c>
      <c r="C90" s="6" t="s">
        <v>355</v>
      </c>
      <c r="D90" s="6" t="s">
        <v>356</v>
      </c>
      <c r="E90" s="6"/>
      <c r="F90" s="6"/>
      <c r="G90" s="6" t="s">
        <v>238</v>
      </c>
      <c r="H90" s="6"/>
      <c r="I90" s="6">
        <v>1</v>
      </c>
      <c r="J90" s="6" t="s">
        <v>23</v>
      </c>
      <c r="K90" s="6"/>
      <c r="L90" s="9">
        <v>4</v>
      </c>
      <c r="M90" s="10"/>
      <c r="N90" s="10" t="s">
        <v>316</v>
      </c>
      <c r="O90" s="16"/>
      <c r="P90" s="13"/>
      <c r="Q90" s="6"/>
    </row>
    <row r="91" spans="1:17" s="5" customFormat="1" ht="12.75">
      <c r="A91" s="5" t="s">
        <v>313</v>
      </c>
      <c r="C91" s="6" t="s">
        <v>357</v>
      </c>
      <c r="D91" s="6" t="s">
        <v>358</v>
      </c>
      <c r="E91" s="6"/>
      <c r="F91" s="6"/>
      <c r="G91" s="6" t="s">
        <v>238</v>
      </c>
      <c r="H91" s="6"/>
      <c r="I91" s="6">
        <v>1</v>
      </c>
      <c r="J91" s="6" t="s">
        <v>23</v>
      </c>
      <c r="K91" s="6"/>
      <c r="L91" s="9">
        <v>4</v>
      </c>
      <c r="M91" s="10"/>
      <c r="N91" s="10" t="s">
        <v>316</v>
      </c>
      <c r="O91" s="16"/>
      <c r="P91" s="13"/>
      <c r="Q91" s="6"/>
    </row>
    <row r="92" spans="1:17" s="5" customFormat="1" ht="12.75">
      <c r="A92" s="5" t="s">
        <v>313</v>
      </c>
      <c r="C92" s="6" t="s">
        <v>359</v>
      </c>
      <c r="D92" s="6" t="s">
        <v>360</v>
      </c>
      <c r="E92" s="6"/>
      <c r="F92" s="6"/>
      <c r="G92" s="6" t="s">
        <v>238</v>
      </c>
      <c r="H92" s="6"/>
      <c r="I92" s="6">
        <v>1</v>
      </c>
      <c r="J92" s="6" t="s">
        <v>23</v>
      </c>
      <c r="K92" s="6"/>
      <c r="L92" s="9">
        <v>4</v>
      </c>
      <c r="M92" s="10"/>
      <c r="N92" s="10" t="s">
        <v>316</v>
      </c>
      <c r="O92" s="16"/>
      <c r="P92" s="13"/>
      <c r="Q92" s="6"/>
    </row>
    <row r="93" spans="1:17" s="5" customFormat="1" ht="12.75">
      <c r="A93" s="5" t="s">
        <v>313</v>
      </c>
      <c r="C93" s="6" t="s">
        <v>361</v>
      </c>
      <c r="D93" s="6" t="s">
        <v>362</v>
      </c>
      <c r="E93" s="6"/>
      <c r="F93" s="6"/>
      <c r="G93" s="6" t="s">
        <v>238</v>
      </c>
      <c r="H93" s="6"/>
      <c r="I93" s="6">
        <v>1</v>
      </c>
      <c r="J93" s="6" t="s">
        <v>23</v>
      </c>
      <c r="K93" s="6"/>
      <c r="L93" s="9">
        <v>4</v>
      </c>
      <c r="M93" s="10"/>
      <c r="N93" s="10" t="s">
        <v>316</v>
      </c>
      <c r="O93" s="16"/>
      <c r="P93" s="13"/>
      <c r="Q93" s="6"/>
    </row>
    <row r="94" spans="1:17" s="5" customFormat="1" ht="12.75">
      <c r="A94" s="5" t="s">
        <v>313</v>
      </c>
      <c r="C94" s="6" t="s">
        <v>363</v>
      </c>
      <c r="D94" s="6" t="s">
        <v>364</v>
      </c>
      <c r="E94" s="6"/>
      <c r="F94" s="6"/>
      <c r="G94" s="6" t="s">
        <v>238</v>
      </c>
      <c r="H94" s="6"/>
      <c r="I94" s="6">
        <v>1</v>
      </c>
      <c r="J94" s="6" t="s">
        <v>23</v>
      </c>
      <c r="K94" s="6"/>
      <c r="L94" s="9">
        <v>4</v>
      </c>
      <c r="M94" s="10"/>
      <c r="N94" s="10" t="s">
        <v>316</v>
      </c>
      <c r="O94" s="16"/>
      <c r="P94" s="13"/>
      <c r="Q94" s="6"/>
    </row>
    <row r="95" spans="1:17" s="5" customFormat="1" ht="12.75">
      <c r="A95" s="5" t="s">
        <v>313</v>
      </c>
      <c r="C95" s="6" t="s">
        <v>365</v>
      </c>
      <c r="D95" s="6" t="s">
        <v>366</v>
      </c>
      <c r="E95" s="6"/>
      <c r="F95" s="6"/>
      <c r="G95" s="6" t="s">
        <v>238</v>
      </c>
      <c r="H95" s="6"/>
      <c r="I95" s="6">
        <v>4</v>
      </c>
      <c r="J95" s="6" t="s">
        <v>23</v>
      </c>
      <c r="K95" s="6"/>
      <c r="L95" s="9">
        <v>4</v>
      </c>
      <c r="M95" s="10"/>
      <c r="N95" s="10" t="s">
        <v>316</v>
      </c>
      <c r="O95" s="16"/>
      <c r="P95" s="13"/>
      <c r="Q95" s="6"/>
    </row>
    <row r="96" spans="1:17" s="5" customFormat="1" ht="12.75">
      <c r="A96" s="5" t="s">
        <v>313</v>
      </c>
      <c r="C96" s="6" t="s">
        <v>367</v>
      </c>
      <c r="D96" s="6" t="s">
        <v>368</v>
      </c>
      <c r="E96" s="6"/>
      <c r="F96" s="6"/>
      <c r="G96" s="6" t="s">
        <v>238</v>
      </c>
      <c r="H96" s="6"/>
      <c r="I96" s="6">
        <v>2</v>
      </c>
      <c r="J96" s="6" t="s">
        <v>23</v>
      </c>
      <c r="K96" s="6"/>
      <c r="L96" s="9">
        <v>4</v>
      </c>
      <c r="M96" s="10"/>
      <c r="N96" s="10" t="s">
        <v>316</v>
      </c>
      <c r="O96" s="16"/>
      <c r="P96" s="13"/>
      <c r="Q96" s="6"/>
    </row>
    <row r="97" spans="1:20" s="5" customFormat="1" ht="12.75">
      <c r="A97" s="5" t="s">
        <v>313</v>
      </c>
      <c r="C97" s="6" t="s">
        <v>369</v>
      </c>
      <c r="D97" s="6" t="s">
        <v>370</v>
      </c>
      <c r="E97" s="6"/>
      <c r="F97" s="6"/>
      <c r="G97" s="6" t="s">
        <v>238</v>
      </c>
      <c r="H97" s="6"/>
      <c r="I97" s="6">
        <v>2</v>
      </c>
      <c r="J97" s="6" t="s">
        <v>23</v>
      </c>
      <c r="K97" s="6"/>
      <c r="L97" s="9">
        <v>4</v>
      </c>
      <c r="M97" s="10"/>
      <c r="N97" s="10" t="s">
        <v>316</v>
      </c>
      <c r="O97" s="16"/>
      <c r="P97" s="13"/>
      <c r="Q97" s="6"/>
    </row>
    <row r="98" spans="1:20" s="5" customFormat="1" ht="12.75">
      <c r="A98" s="5" t="s">
        <v>313</v>
      </c>
      <c r="C98" s="6" t="s">
        <v>371</v>
      </c>
      <c r="D98" s="6" t="s">
        <v>372</v>
      </c>
      <c r="E98" s="6"/>
      <c r="F98" s="6"/>
      <c r="G98" s="6" t="s">
        <v>238</v>
      </c>
      <c r="H98" s="6"/>
      <c r="I98" s="6">
        <v>1</v>
      </c>
      <c r="J98" s="6" t="s">
        <v>23</v>
      </c>
      <c r="K98" s="6"/>
      <c r="L98" s="9">
        <v>4</v>
      </c>
      <c r="M98" s="10"/>
      <c r="N98" s="10" t="s">
        <v>316</v>
      </c>
      <c r="O98" s="16"/>
      <c r="P98" s="13"/>
      <c r="Q98" s="6"/>
    </row>
    <row r="99" spans="1:20" s="5" customFormat="1" ht="12.75">
      <c r="A99" s="5" t="s">
        <v>313</v>
      </c>
      <c r="C99" s="6" t="s">
        <v>373</v>
      </c>
      <c r="D99" s="6" t="s">
        <v>374</v>
      </c>
      <c r="E99" s="6"/>
      <c r="F99" s="6"/>
      <c r="G99" s="6" t="s">
        <v>238</v>
      </c>
      <c r="H99" s="6"/>
      <c r="I99" s="6">
        <v>1</v>
      </c>
      <c r="J99" s="6" t="s">
        <v>23</v>
      </c>
      <c r="K99" s="6"/>
      <c r="L99" s="9">
        <v>4</v>
      </c>
      <c r="M99" s="10"/>
      <c r="N99" s="10" t="s">
        <v>316</v>
      </c>
      <c r="O99" s="16"/>
      <c r="P99" s="13"/>
      <c r="Q99" s="6"/>
    </row>
    <row r="100" spans="1:20" s="5" customFormat="1" ht="12.75">
      <c r="A100" s="5" t="s">
        <v>313</v>
      </c>
      <c r="C100" s="6" t="s">
        <v>375</v>
      </c>
      <c r="D100" s="6" t="s">
        <v>376</v>
      </c>
      <c r="E100" s="6"/>
      <c r="F100" s="6"/>
      <c r="G100" s="6" t="s">
        <v>238</v>
      </c>
      <c r="H100" s="6"/>
      <c r="I100" s="6">
        <v>2</v>
      </c>
      <c r="J100" s="6" t="s">
        <v>23</v>
      </c>
      <c r="K100" s="6"/>
      <c r="L100" s="9">
        <v>4</v>
      </c>
      <c r="M100" s="10"/>
      <c r="N100" s="10" t="s">
        <v>316</v>
      </c>
      <c r="O100" s="16"/>
      <c r="P100" s="13"/>
      <c r="Q100" s="6"/>
    </row>
    <row r="101" spans="1:20" s="5" customFormat="1" ht="12.75">
      <c r="A101" s="5" t="s">
        <v>313</v>
      </c>
      <c r="C101" s="6" t="s">
        <v>377</v>
      </c>
      <c r="D101" s="6" t="s">
        <v>378</v>
      </c>
      <c r="E101" s="6"/>
      <c r="F101" s="6"/>
      <c r="G101" s="6" t="s">
        <v>238</v>
      </c>
      <c r="H101" s="6"/>
      <c r="I101" s="6">
        <v>4</v>
      </c>
      <c r="J101" s="6" t="s">
        <v>23</v>
      </c>
      <c r="K101" s="6"/>
      <c r="L101" s="9">
        <v>4</v>
      </c>
      <c r="M101" s="10"/>
      <c r="N101" s="10" t="s">
        <v>316</v>
      </c>
      <c r="O101" s="16"/>
      <c r="P101" s="13"/>
      <c r="Q101" s="6"/>
    </row>
    <row r="102" spans="1:20" s="5" customFormat="1" ht="12.75">
      <c r="A102" s="5" t="s">
        <v>313</v>
      </c>
      <c r="C102" s="6" t="s">
        <v>379</v>
      </c>
      <c r="D102" s="6" t="s">
        <v>380</v>
      </c>
      <c r="E102" s="6"/>
      <c r="F102" s="6"/>
      <c r="G102" s="6" t="s">
        <v>238</v>
      </c>
      <c r="H102" s="6"/>
      <c r="I102" s="6">
        <v>1</v>
      </c>
      <c r="J102" s="6" t="s">
        <v>23</v>
      </c>
      <c r="K102" s="6"/>
      <c r="L102" s="9">
        <v>4</v>
      </c>
      <c r="M102" s="10"/>
      <c r="N102" s="10" t="s">
        <v>316</v>
      </c>
      <c r="O102" s="16"/>
      <c r="P102" s="13"/>
      <c r="Q102" s="6"/>
    </row>
    <row r="103" spans="1:20" s="5" customFormat="1" ht="12.75">
      <c r="A103" s="5" t="s">
        <v>313</v>
      </c>
      <c r="C103" s="6" t="s">
        <v>381</v>
      </c>
      <c r="D103" s="5" t="s">
        <v>382</v>
      </c>
      <c r="E103" s="6"/>
      <c r="F103" s="6"/>
      <c r="G103" s="6" t="s">
        <v>238</v>
      </c>
      <c r="H103" s="6"/>
      <c r="I103" s="6">
        <v>1</v>
      </c>
      <c r="J103" s="6" t="s">
        <v>23</v>
      </c>
      <c r="K103" s="6"/>
      <c r="L103" s="9">
        <v>4</v>
      </c>
      <c r="M103" s="10"/>
      <c r="N103" s="10" t="s">
        <v>316</v>
      </c>
      <c r="O103" s="16"/>
      <c r="P103" s="13"/>
      <c r="Q103" s="6"/>
    </row>
    <row r="104" spans="1:20" s="5" customFormat="1" ht="12.75">
      <c r="A104" s="5" t="s">
        <v>313</v>
      </c>
      <c r="C104" s="6" t="s">
        <v>383</v>
      </c>
      <c r="D104" s="6" t="s">
        <v>384</v>
      </c>
      <c r="E104" s="6"/>
      <c r="F104" s="6"/>
      <c r="G104" s="6" t="s">
        <v>238</v>
      </c>
      <c r="H104" s="6"/>
      <c r="I104" s="6">
        <v>2</v>
      </c>
      <c r="J104" s="6" t="s">
        <v>23</v>
      </c>
      <c r="K104" s="6"/>
      <c r="L104" s="9"/>
      <c r="M104" s="10">
        <v>1500</v>
      </c>
      <c r="N104" s="10" t="s">
        <v>316</v>
      </c>
      <c r="O104" s="16"/>
      <c r="P104" s="13"/>
      <c r="Q104" s="6"/>
    </row>
    <row r="105" spans="1:20" ht="15">
      <c r="A105" s="5" t="s">
        <v>385</v>
      </c>
      <c r="B105" s="30"/>
      <c r="C105" s="31" t="s">
        <v>386</v>
      </c>
      <c r="D105" s="25" t="s">
        <v>387</v>
      </c>
      <c r="E105" s="25"/>
      <c r="F105" s="25"/>
      <c r="G105" s="25" t="s">
        <v>388</v>
      </c>
      <c r="H105" s="25"/>
      <c r="I105" s="25">
        <v>1</v>
      </c>
      <c r="J105" s="25" t="s">
        <v>23</v>
      </c>
      <c r="K105" s="25"/>
      <c r="L105" s="9">
        <v>4</v>
      </c>
      <c r="M105" s="24">
        <v>1500</v>
      </c>
      <c r="N105" s="24" t="s">
        <v>389</v>
      </c>
      <c r="O105" s="32">
        <v>41647</v>
      </c>
      <c r="P105" s="33"/>
      <c r="Q105" s="25"/>
      <c r="R105" s="34"/>
      <c r="S105" s="34"/>
      <c r="T105" s="34"/>
    </row>
    <row r="106" spans="1:20">
      <c r="A106" s="5" t="s">
        <v>390</v>
      </c>
      <c r="B106" s="5"/>
      <c r="C106" s="6" t="s">
        <v>391</v>
      </c>
      <c r="D106" s="6" t="s">
        <v>392</v>
      </c>
      <c r="E106" s="6"/>
      <c r="F106" s="6"/>
      <c r="G106" s="6" t="s">
        <v>393</v>
      </c>
      <c r="H106" s="6"/>
      <c r="I106" s="6">
        <v>5</v>
      </c>
      <c r="J106" s="6" t="s">
        <v>23</v>
      </c>
      <c r="K106" s="15"/>
      <c r="L106" s="36">
        <v>3</v>
      </c>
      <c r="M106" s="24"/>
      <c r="N106" s="24" t="s">
        <v>394</v>
      </c>
      <c r="O106" s="37"/>
      <c r="P106" s="38"/>
      <c r="Q106" s="15"/>
    </row>
    <row r="107" spans="1:20">
      <c r="A107" s="5" t="s">
        <v>390</v>
      </c>
      <c r="C107" s="15" t="s">
        <v>395</v>
      </c>
      <c r="D107" s="15" t="s">
        <v>396</v>
      </c>
      <c r="E107" s="15"/>
      <c r="F107" s="15"/>
      <c r="G107" s="6" t="s">
        <v>238</v>
      </c>
      <c r="H107" s="15"/>
      <c r="I107" s="15">
        <v>1</v>
      </c>
      <c r="J107" s="15" t="s">
        <v>23</v>
      </c>
      <c r="K107" s="15"/>
      <c r="L107" s="36"/>
      <c r="M107" s="39"/>
      <c r="N107" s="39" t="s">
        <v>397</v>
      </c>
      <c r="O107" s="37"/>
      <c r="P107" s="38"/>
      <c r="Q107" s="15"/>
    </row>
    <row r="108" spans="1:20">
      <c r="A108" s="5" t="s">
        <v>390</v>
      </c>
      <c r="C108" s="15" t="s">
        <v>398</v>
      </c>
      <c r="D108" s="15" t="s">
        <v>399</v>
      </c>
      <c r="E108" s="15"/>
      <c r="F108" s="15"/>
      <c r="G108" s="6" t="s">
        <v>238</v>
      </c>
      <c r="H108" s="15"/>
      <c r="I108" s="15">
        <v>1</v>
      </c>
      <c r="J108" s="15" t="s">
        <v>23</v>
      </c>
      <c r="K108" s="15"/>
      <c r="L108" s="36"/>
      <c r="M108" s="39"/>
      <c r="N108" s="39" t="s">
        <v>397</v>
      </c>
      <c r="O108" s="37"/>
      <c r="P108" s="38"/>
      <c r="Q108" s="15"/>
    </row>
    <row r="109" spans="1:20">
      <c r="A109" s="5" t="s">
        <v>390</v>
      </c>
      <c r="C109" s="15" t="s">
        <v>400</v>
      </c>
      <c r="D109" s="15" t="s">
        <v>401</v>
      </c>
      <c r="E109" s="15"/>
      <c r="F109" s="15"/>
      <c r="G109" s="6" t="s">
        <v>238</v>
      </c>
      <c r="H109" s="15"/>
      <c r="I109" s="15">
        <v>1</v>
      </c>
      <c r="J109" s="15" t="s">
        <v>23</v>
      </c>
      <c r="K109" s="15"/>
      <c r="L109" s="36"/>
      <c r="M109" s="39"/>
      <c r="N109" s="39" t="s">
        <v>397</v>
      </c>
      <c r="O109" s="37"/>
      <c r="P109" s="38"/>
      <c r="Q109" s="15"/>
    </row>
    <row r="110" spans="1:20">
      <c r="A110" s="5" t="s">
        <v>390</v>
      </c>
      <c r="C110" s="15" t="s">
        <v>402</v>
      </c>
      <c r="D110" s="15" t="s">
        <v>403</v>
      </c>
      <c r="E110" s="15"/>
      <c r="F110" s="15"/>
      <c r="G110" s="6" t="s">
        <v>238</v>
      </c>
      <c r="H110" s="15"/>
      <c r="I110" s="15">
        <v>1</v>
      </c>
      <c r="J110" s="15" t="s">
        <v>23</v>
      </c>
      <c r="K110" s="15"/>
      <c r="L110" s="36"/>
      <c r="M110" s="39"/>
      <c r="N110" s="39" t="s">
        <v>397</v>
      </c>
      <c r="O110" s="37"/>
      <c r="P110" s="38"/>
      <c r="Q110" s="15"/>
    </row>
    <row r="111" spans="1:20">
      <c r="A111" s="5" t="s">
        <v>390</v>
      </c>
      <c r="C111" s="15" t="s">
        <v>404</v>
      </c>
      <c r="D111" s="15" t="s">
        <v>405</v>
      </c>
      <c r="E111" s="15"/>
      <c r="F111" s="15"/>
      <c r="G111" s="6" t="s">
        <v>238</v>
      </c>
      <c r="H111" s="15"/>
      <c r="I111" s="15">
        <v>1</v>
      </c>
      <c r="J111" s="15" t="s">
        <v>23</v>
      </c>
      <c r="K111" s="15"/>
      <c r="L111" s="36"/>
      <c r="M111" s="39"/>
      <c r="N111" s="39" t="s">
        <v>397</v>
      </c>
      <c r="O111" s="37"/>
      <c r="P111" s="38"/>
      <c r="Q111" s="15"/>
    </row>
    <row r="112" spans="1:20">
      <c r="A112" s="5" t="s">
        <v>390</v>
      </c>
      <c r="C112" s="15" t="s">
        <v>406</v>
      </c>
      <c r="D112" s="15" t="s">
        <v>407</v>
      </c>
      <c r="E112" s="15"/>
      <c r="F112" s="15"/>
      <c r="G112" s="6" t="s">
        <v>238</v>
      </c>
      <c r="H112" s="15"/>
      <c r="I112" s="15">
        <v>1</v>
      </c>
      <c r="J112" s="15" t="s">
        <v>23</v>
      </c>
      <c r="K112" s="15"/>
      <c r="L112" s="36"/>
      <c r="M112" s="39"/>
      <c r="N112" s="39" t="s">
        <v>397</v>
      </c>
      <c r="O112" s="37"/>
      <c r="P112" s="38"/>
      <c r="Q112" s="15"/>
    </row>
    <row r="113" spans="1:17">
      <c r="A113" s="5" t="s">
        <v>390</v>
      </c>
      <c r="C113" s="15" t="s">
        <v>408</v>
      </c>
      <c r="D113" s="15" t="s">
        <v>409</v>
      </c>
      <c r="E113" s="15"/>
      <c r="F113" s="15"/>
      <c r="G113" s="6" t="s">
        <v>238</v>
      </c>
      <c r="H113" s="15"/>
      <c r="I113" s="15">
        <v>1</v>
      </c>
      <c r="J113" s="15" t="s">
        <v>23</v>
      </c>
      <c r="K113" s="15"/>
      <c r="L113" s="36"/>
      <c r="M113" s="39"/>
      <c r="N113" s="39" t="s">
        <v>397</v>
      </c>
      <c r="O113" s="37"/>
      <c r="P113" s="38"/>
      <c r="Q113" s="15"/>
    </row>
    <row r="114" spans="1:17" s="5" customFormat="1" ht="12.75">
      <c r="A114" s="5" t="s">
        <v>390</v>
      </c>
      <c r="C114" s="6" t="s">
        <v>410</v>
      </c>
      <c r="D114" s="6" t="s">
        <v>411</v>
      </c>
      <c r="E114" s="6"/>
      <c r="F114" s="6"/>
      <c r="G114" s="6" t="s">
        <v>238</v>
      </c>
      <c r="H114" s="15"/>
      <c r="I114" s="15">
        <v>1</v>
      </c>
      <c r="J114" s="15" t="s">
        <v>23</v>
      </c>
      <c r="K114" s="6"/>
      <c r="L114" s="9"/>
      <c r="M114" s="10"/>
      <c r="N114" s="39" t="s">
        <v>397</v>
      </c>
      <c r="O114" s="16"/>
      <c r="P114" s="13"/>
      <c r="Q114" s="6"/>
    </row>
    <row r="115" spans="1:17" s="5" customFormat="1" ht="12.75">
      <c r="A115" s="5" t="s">
        <v>390</v>
      </c>
      <c r="C115" s="6" t="s">
        <v>412</v>
      </c>
      <c r="D115" s="6" t="s">
        <v>413</v>
      </c>
      <c r="E115" s="6"/>
      <c r="F115" s="6"/>
      <c r="G115" s="6" t="s">
        <v>238</v>
      </c>
      <c r="H115" s="15"/>
      <c r="I115" s="15">
        <v>1</v>
      </c>
      <c r="J115" s="15" t="s">
        <v>23</v>
      </c>
      <c r="K115" s="6"/>
      <c r="L115" s="9"/>
      <c r="M115" s="10"/>
      <c r="N115" s="39" t="s">
        <v>397</v>
      </c>
      <c r="O115" s="16"/>
      <c r="P115" s="13"/>
      <c r="Q115" s="6"/>
    </row>
    <row r="116" spans="1:17" s="5" customFormat="1" ht="12.75">
      <c r="A116" s="5" t="s">
        <v>390</v>
      </c>
      <c r="C116" s="6" t="s">
        <v>414</v>
      </c>
      <c r="D116" s="6" t="s">
        <v>415</v>
      </c>
      <c r="E116" s="6"/>
      <c r="F116" s="6"/>
      <c r="G116" s="6" t="s">
        <v>238</v>
      </c>
      <c r="H116" s="6"/>
      <c r="I116" s="6">
        <v>1</v>
      </c>
      <c r="J116" s="6" t="s">
        <v>23</v>
      </c>
      <c r="K116" s="6"/>
      <c r="L116" s="9"/>
      <c r="M116" s="10"/>
      <c r="N116" s="39" t="s">
        <v>397</v>
      </c>
      <c r="O116" s="16"/>
      <c r="P116" s="13"/>
      <c r="Q116" s="6"/>
    </row>
    <row r="117" spans="1:17">
      <c r="A117" s="5" t="s">
        <v>390</v>
      </c>
      <c r="C117" s="15" t="s">
        <v>416</v>
      </c>
      <c r="D117" s="31" t="s">
        <v>417</v>
      </c>
      <c r="E117" s="25"/>
      <c r="F117" s="25"/>
      <c r="G117" s="6" t="s">
        <v>238</v>
      </c>
      <c r="H117" s="25"/>
      <c r="I117" s="25">
        <v>1</v>
      </c>
      <c r="J117" s="25" t="s">
        <v>23</v>
      </c>
      <c r="K117" s="15"/>
      <c r="L117" s="36"/>
      <c r="M117" s="39"/>
      <c r="N117" s="39" t="s">
        <v>397</v>
      </c>
      <c r="O117" s="37"/>
      <c r="P117" s="38"/>
      <c r="Q117" s="15"/>
    </row>
    <row r="118" spans="1:17">
      <c r="A118" s="5" t="s">
        <v>390</v>
      </c>
      <c r="B118" s="26"/>
      <c r="C118" s="25" t="s">
        <v>418</v>
      </c>
      <c r="D118" s="31" t="s">
        <v>419</v>
      </c>
      <c r="E118" s="15"/>
      <c r="F118" s="15"/>
      <c r="G118" s="6" t="s">
        <v>238</v>
      </c>
      <c r="H118" s="15"/>
      <c r="I118" s="15">
        <v>1</v>
      </c>
      <c r="J118" s="15" t="s">
        <v>23</v>
      </c>
      <c r="K118" s="15"/>
      <c r="L118" s="36"/>
      <c r="M118" s="39"/>
      <c r="N118" s="39" t="s">
        <v>397</v>
      </c>
      <c r="O118" s="37"/>
      <c r="P118" s="38"/>
      <c r="Q118" s="15"/>
    </row>
    <row r="119" spans="1:17">
      <c r="A119" s="5" t="s">
        <v>390</v>
      </c>
      <c r="C119" s="15" t="s">
        <v>420</v>
      </c>
      <c r="D119" s="15" t="s">
        <v>421</v>
      </c>
      <c r="E119" s="15"/>
      <c r="F119" s="15"/>
      <c r="G119" s="6" t="s">
        <v>238</v>
      </c>
      <c r="H119" s="15"/>
      <c r="I119" s="15">
        <v>1</v>
      </c>
      <c r="J119" s="15" t="s">
        <v>23</v>
      </c>
      <c r="K119" s="15"/>
      <c r="L119" s="36"/>
      <c r="M119" s="39"/>
      <c r="N119" s="39" t="s">
        <v>397</v>
      </c>
      <c r="O119" s="37"/>
      <c r="P119" s="38"/>
      <c r="Q119" s="15"/>
    </row>
    <row r="120" spans="1:17">
      <c r="A120" s="5" t="s">
        <v>390</v>
      </c>
      <c r="C120" s="15" t="s">
        <v>422</v>
      </c>
      <c r="D120" s="25" t="s">
        <v>423</v>
      </c>
      <c r="E120" s="15"/>
      <c r="F120" s="15"/>
      <c r="G120" s="6" t="s">
        <v>238</v>
      </c>
      <c r="H120" s="15"/>
      <c r="I120" s="15">
        <v>1</v>
      </c>
      <c r="J120" s="15" t="s">
        <v>23</v>
      </c>
      <c r="K120" s="15"/>
      <c r="L120" s="36"/>
      <c r="M120" s="39"/>
      <c r="N120" s="39" t="s">
        <v>397</v>
      </c>
      <c r="O120" s="37"/>
      <c r="P120" s="38"/>
      <c r="Q120" s="15"/>
    </row>
    <row r="121" spans="1:17">
      <c r="A121" s="5"/>
      <c r="B121" s="5"/>
      <c r="C121" s="6"/>
      <c r="D121" s="25"/>
      <c r="E121" s="6"/>
      <c r="F121" s="6"/>
      <c r="G121" s="6"/>
      <c r="H121" s="6"/>
      <c r="I121" s="6"/>
      <c r="J121" s="6"/>
      <c r="K121" s="15"/>
      <c r="L121" s="36"/>
      <c r="M121" s="39"/>
      <c r="N121" s="39"/>
      <c r="O121" s="37"/>
      <c r="P121" s="38"/>
      <c r="Q121" s="15"/>
    </row>
    <row r="122" spans="1:17">
      <c r="A122" s="5"/>
      <c r="B122" s="5"/>
      <c r="C122" s="6"/>
      <c r="D122" s="25"/>
      <c r="E122" s="6"/>
      <c r="F122" s="6"/>
      <c r="G122" s="6"/>
      <c r="H122" s="6"/>
      <c r="I122" s="6"/>
      <c r="J122" s="6"/>
      <c r="K122" s="15"/>
      <c r="L122" s="36"/>
      <c r="M122" s="39"/>
      <c r="N122" s="39"/>
      <c r="O122" s="37"/>
      <c r="P122" s="38"/>
      <c r="Q122" s="15"/>
    </row>
    <row r="123" spans="1:17">
      <c r="A123" s="5" t="s">
        <v>424</v>
      </c>
      <c r="B123" s="5"/>
      <c r="C123" s="6" t="s">
        <v>425</v>
      </c>
      <c r="D123" s="40" t="s">
        <v>426</v>
      </c>
      <c r="E123" s="6"/>
      <c r="F123" s="6"/>
      <c r="G123" s="6" t="s">
        <v>427</v>
      </c>
      <c r="H123" s="6" t="s">
        <v>428</v>
      </c>
      <c r="I123" s="6">
        <v>8</v>
      </c>
      <c r="J123" s="6" t="s">
        <v>23</v>
      </c>
      <c r="K123" s="15"/>
      <c r="L123" s="36"/>
      <c r="M123" s="39"/>
      <c r="N123" s="39"/>
      <c r="O123" s="37"/>
      <c r="P123" s="38"/>
      <c r="Q123" s="15"/>
    </row>
    <row r="124" spans="1:17">
      <c r="A124" s="5" t="s">
        <v>424</v>
      </c>
      <c r="B124" s="5"/>
      <c r="C124" s="6" t="s">
        <v>429</v>
      </c>
      <c r="D124" s="25" t="s">
        <v>430</v>
      </c>
      <c r="E124" s="6"/>
      <c r="F124" s="6"/>
      <c r="G124" s="6" t="s">
        <v>427</v>
      </c>
      <c r="H124" s="6" t="s">
        <v>431</v>
      </c>
      <c r="I124" s="6">
        <v>5</v>
      </c>
      <c r="J124" s="6" t="s">
        <v>23</v>
      </c>
      <c r="K124" s="15"/>
      <c r="L124" s="36"/>
      <c r="M124" s="39"/>
      <c r="N124" s="39"/>
      <c r="O124" s="37"/>
      <c r="P124" s="38"/>
      <c r="Q124" s="15"/>
    </row>
    <row r="125" spans="1:17">
      <c r="A125" s="5" t="s">
        <v>424</v>
      </c>
      <c r="B125" s="5"/>
      <c r="C125" s="6" t="s">
        <v>432</v>
      </c>
      <c r="D125" s="25" t="s">
        <v>433</v>
      </c>
      <c r="E125" s="6"/>
      <c r="F125" s="6"/>
      <c r="G125" s="6" t="s">
        <v>427</v>
      </c>
      <c r="H125" s="6" t="s">
        <v>434</v>
      </c>
      <c r="I125" s="6">
        <v>5</v>
      </c>
      <c r="J125" s="6" t="s">
        <v>23</v>
      </c>
      <c r="K125" s="15"/>
      <c r="L125" s="36"/>
      <c r="M125" s="39"/>
      <c r="N125" s="39"/>
      <c r="O125" s="37"/>
      <c r="P125" s="38"/>
      <c r="Q125" s="15"/>
    </row>
    <row r="126" spans="1:17">
      <c r="A126" s="5" t="s">
        <v>424</v>
      </c>
      <c r="B126" s="5"/>
      <c r="C126" s="6" t="s">
        <v>435</v>
      </c>
      <c r="D126" s="25" t="s">
        <v>436</v>
      </c>
      <c r="E126" s="6"/>
      <c r="F126" s="6"/>
      <c r="G126" s="6" t="s">
        <v>427</v>
      </c>
      <c r="H126" s="6" t="s">
        <v>437</v>
      </c>
      <c r="I126" s="6">
        <v>7</v>
      </c>
      <c r="J126" s="6" t="s">
        <v>23</v>
      </c>
      <c r="K126" s="15"/>
      <c r="L126" s="36"/>
      <c r="M126" s="39"/>
      <c r="N126" s="39"/>
      <c r="O126" s="37"/>
      <c r="P126" s="38"/>
      <c r="Q126" s="15"/>
    </row>
    <row r="127" spans="1:17">
      <c r="A127" s="5" t="s">
        <v>424</v>
      </c>
      <c r="B127" s="5"/>
      <c r="C127" s="6" t="s">
        <v>438</v>
      </c>
      <c r="D127" s="25" t="s">
        <v>439</v>
      </c>
      <c r="E127" s="6"/>
      <c r="F127" s="6"/>
      <c r="G127" s="6" t="s">
        <v>427</v>
      </c>
      <c r="H127" s="6" t="s">
        <v>440</v>
      </c>
      <c r="I127" s="6">
        <v>20</v>
      </c>
      <c r="J127" s="6" t="s">
        <v>23</v>
      </c>
      <c r="K127" s="15"/>
      <c r="L127" s="36"/>
      <c r="M127" s="39"/>
      <c r="N127" s="39"/>
      <c r="O127" s="37"/>
      <c r="P127" s="38"/>
      <c r="Q127" s="15"/>
    </row>
    <row r="128" spans="1:17">
      <c r="A128" s="5" t="s">
        <v>424</v>
      </c>
      <c r="B128" s="5"/>
      <c r="C128" s="6" t="s">
        <v>441</v>
      </c>
      <c r="D128" s="25" t="s">
        <v>442</v>
      </c>
      <c r="E128" s="6"/>
      <c r="F128" s="6"/>
      <c r="G128" s="6" t="s">
        <v>427</v>
      </c>
      <c r="H128" s="6" t="s">
        <v>443</v>
      </c>
      <c r="I128" s="6">
        <v>1</v>
      </c>
      <c r="J128" s="6" t="s">
        <v>23</v>
      </c>
      <c r="K128" s="15"/>
      <c r="L128" s="36"/>
      <c r="M128" s="39"/>
      <c r="N128" s="39"/>
      <c r="O128" s="37"/>
      <c r="P128" s="38"/>
      <c r="Q128" s="15"/>
    </row>
    <row r="129" spans="1:17">
      <c r="A129" s="5" t="s">
        <v>424</v>
      </c>
      <c r="B129" s="5"/>
      <c r="C129" s="6" t="s">
        <v>444</v>
      </c>
      <c r="D129" s="25" t="s">
        <v>445</v>
      </c>
      <c r="E129" s="6"/>
      <c r="F129" s="6"/>
      <c r="G129" s="6" t="s">
        <v>427</v>
      </c>
      <c r="H129" s="6" t="s">
        <v>446</v>
      </c>
      <c r="I129" s="6">
        <v>2</v>
      </c>
      <c r="J129" s="6" t="s">
        <v>23</v>
      </c>
      <c r="K129" s="15"/>
      <c r="L129" s="36"/>
      <c r="M129" s="39"/>
      <c r="N129" s="39"/>
      <c r="O129" s="37"/>
      <c r="P129" s="38"/>
      <c r="Q129" s="15"/>
    </row>
    <row r="130" spans="1:17">
      <c r="A130" s="5" t="s">
        <v>424</v>
      </c>
      <c r="B130" s="5"/>
      <c r="C130" s="6" t="s">
        <v>447</v>
      </c>
      <c r="D130" s="25" t="s">
        <v>448</v>
      </c>
      <c r="E130" s="6"/>
      <c r="F130" s="6"/>
      <c r="G130" s="6" t="s">
        <v>427</v>
      </c>
      <c r="H130" s="6" t="s">
        <v>449</v>
      </c>
      <c r="I130" s="6">
        <v>2</v>
      </c>
      <c r="J130" s="6" t="s">
        <v>23</v>
      </c>
      <c r="K130" s="15"/>
      <c r="L130" s="36"/>
      <c r="M130" s="39"/>
      <c r="N130" s="39"/>
      <c r="O130" s="37"/>
      <c r="P130" s="38"/>
      <c r="Q130" s="15"/>
    </row>
    <row r="131" spans="1:17">
      <c r="A131" s="5" t="s">
        <v>424</v>
      </c>
      <c r="B131" s="5"/>
      <c r="C131" s="6" t="s">
        <v>450</v>
      </c>
      <c r="D131" s="25" t="s">
        <v>451</v>
      </c>
      <c r="E131" s="6"/>
      <c r="F131" s="6"/>
      <c r="G131" s="6" t="s">
        <v>427</v>
      </c>
      <c r="H131" s="6" t="s">
        <v>452</v>
      </c>
      <c r="I131" s="6">
        <v>1</v>
      </c>
      <c r="J131" s="6" t="s">
        <v>23</v>
      </c>
      <c r="K131" s="15"/>
      <c r="L131" s="36"/>
      <c r="M131" s="39"/>
      <c r="N131" s="39"/>
      <c r="O131" s="37"/>
      <c r="P131" s="38"/>
      <c r="Q131" s="15"/>
    </row>
    <row r="132" spans="1:17">
      <c r="A132" s="5" t="s">
        <v>424</v>
      </c>
      <c r="B132" s="5"/>
      <c r="C132" s="6" t="s">
        <v>453</v>
      </c>
      <c r="D132" s="25" t="s">
        <v>454</v>
      </c>
      <c r="E132" s="6"/>
      <c r="F132" s="6"/>
      <c r="G132" s="6" t="s">
        <v>427</v>
      </c>
      <c r="H132" s="6" t="s">
        <v>455</v>
      </c>
      <c r="I132" s="6">
        <v>1</v>
      </c>
      <c r="J132" s="6" t="s">
        <v>23</v>
      </c>
      <c r="K132" s="15"/>
      <c r="L132" s="36"/>
      <c r="M132" s="39"/>
      <c r="N132" s="39"/>
      <c r="O132" s="37"/>
      <c r="P132" s="38"/>
      <c r="Q132" s="15"/>
    </row>
    <row r="133" spans="1:17">
      <c r="A133" s="5" t="s">
        <v>424</v>
      </c>
      <c r="B133" s="5"/>
      <c r="C133" s="6" t="s">
        <v>456</v>
      </c>
      <c r="D133" s="25" t="s">
        <v>457</v>
      </c>
      <c r="E133" s="6"/>
      <c r="F133" s="6"/>
      <c r="G133" s="6" t="s">
        <v>427</v>
      </c>
      <c r="H133" s="6" t="s">
        <v>458</v>
      </c>
      <c r="I133" s="6">
        <v>3</v>
      </c>
      <c r="J133" s="6" t="s">
        <v>23</v>
      </c>
      <c r="K133" s="15"/>
      <c r="L133" s="36"/>
      <c r="M133" s="39"/>
      <c r="N133" s="39"/>
      <c r="O133" s="37"/>
      <c r="P133" s="38"/>
      <c r="Q133" s="15"/>
    </row>
    <row r="134" spans="1:17">
      <c r="A134" s="5" t="s">
        <v>424</v>
      </c>
      <c r="B134" s="5"/>
      <c r="C134" s="6"/>
      <c r="D134" s="25" t="s">
        <v>459</v>
      </c>
      <c r="E134" s="6"/>
      <c r="F134" s="6"/>
      <c r="G134" s="6" t="s">
        <v>460</v>
      </c>
      <c r="H134" s="6"/>
      <c r="I134" s="6">
        <v>3</v>
      </c>
      <c r="J134" s="6" t="s">
        <v>23</v>
      </c>
      <c r="K134" s="15"/>
      <c r="L134" s="36"/>
      <c r="M134" s="39"/>
      <c r="N134" s="39"/>
      <c r="O134" s="37"/>
      <c r="P134" s="38"/>
      <c r="Q134" s="15"/>
    </row>
    <row r="135" spans="1:17">
      <c r="A135" s="5" t="s">
        <v>424</v>
      </c>
      <c r="B135" s="5"/>
      <c r="C135" s="6"/>
      <c r="D135" s="25" t="s">
        <v>461</v>
      </c>
      <c r="E135" s="6"/>
      <c r="F135" s="6"/>
      <c r="G135" s="6" t="s">
        <v>460</v>
      </c>
      <c r="H135" s="6"/>
      <c r="I135" s="6">
        <v>1</v>
      </c>
      <c r="J135" s="6" t="s">
        <v>23</v>
      </c>
      <c r="K135" s="15"/>
      <c r="L135" s="36"/>
      <c r="M135" s="39"/>
      <c r="N135" s="39"/>
      <c r="O135" s="37"/>
      <c r="P135" s="38"/>
      <c r="Q135" s="15"/>
    </row>
    <row r="136" spans="1:17">
      <c r="A136" s="5" t="s">
        <v>424</v>
      </c>
      <c r="B136" s="5"/>
      <c r="C136" s="6"/>
      <c r="D136" s="25" t="s">
        <v>462</v>
      </c>
      <c r="E136" s="6"/>
      <c r="F136" s="6"/>
      <c r="G136" s="6" t="s">
        <v>460</v>
      </c>
      <c r="H136" s="6"/>
      <c r="I136" s="6">
        <v>1</v>
      </c>
      <c r="J136" s="6" t="s">
        <v>23</v>
      </c>
      <c r="K136" s="15"/>
      <c r="L136" s="36"/>
      <c r="M136" s="39"/>
      <c r="N136" s="39"/>
      <c r="O136" s="37"/>
      <c r="P136" s="38"/>
      <c r="Q136" s="15"/>
    </row>
    <row r="137" spans="1:17">
      <c r="A137" s="5" t="s">
        <v>424</v>
      </c>
      <c r="B137" s="5"/>
      <c r="C137" s="6"/>
      <c r="D137" s="25" t="s">
        <v>463</v>
      </c>
      <c r="E137" s="6"/>
      <c r="F137" s="6"/>
      <c r="G137" s="6" t="s">
        <v>460</v>
      </c>
      <c r="H137" s="6"/>
      <c r="I137" s="6">
        <v>1</v>
      </c>
      <c r="J137" s="6" t="s">
        <v>23</v>
      </c>
      <c r="K137" s="15"/>
      <c r="L137" s="36"/>
      <c r="M137" s="39"/>
      <c r="N137" s="39"/>
      <c r="O137" s="37"/>
      <c r="P137" s="38"/>
      <c r="Q137" s="15"/>
    </row>
    <row r="138" spans="1:17">
      <c r="A138" s="5" t="s">
        <v>424</v>
      </c>
      <c r="B138" s="5"/>
      <c r="C138" s="6" t="s">
        <v>464</v>
      </c>
      <c r="D138" s="25" t="s">
        <v>465</v>
      </c>
      <c r="E138" s="6"/>
      <c r="F138" s="6"/>
      <c r="G138" s="6" t="s">
        <v>427</v>
      </c>
      <c r="H138" s="6" t="s">
        <v>466</v>
      </c>
      <c r="I138" s="6">
        <v>1</v>
      </c>
      <c r="J138" s="6" t="s">
        <v>23</v>
      </c>
      <c r="K138" s="15"/>
      <c r="L138" s="36"/>
      <c r="M138" s="39"/>
      <c r="N138" s="39"/>
      <c r="O138" s="37"/>
      <c r="P138" s="38"/>
      <c r="Q138" s="15"/>
    </row>
    <row r="139" spans="1:17">
      <c r="A139" s="5" t="s">
        <v>424</v>
      </c>
      <c r="B139" s="5"/>
      <c r="C139" s="6" t="s">
        <v>467</v>
      </c>
      <c r="D139" s="25" t="s">
        <v>468</v>
      </c>
      <c r="E139" s="6"/>
      <c r="F139" s="6"/>
      <c r="G139" s="6" t="s">
        <v>460</v>
      </c>
      <c r="H139" s="6"/>
      <c r="I139" s="6">
        <v>6</v>
      </c>
      <c r="J139" s="6" t="s">
        <v>23</v>
      </c>
      <c r="K139" s="15"/>
      <c r="L139" s="36"/>
      <c r="M139" s="39"/>
      <c r="N139" s="39"/>
      <c r="O139" s="37"/>
      <c r="P139" s="38"/>
      <c r="Q139" s="15"/>
    </row>
    <row r="140" spans="1:17">
      <c r="A140" s="5"/>
      <c r="B140" s="5"/>
      <c r="C140" s="6"/>
      <c r="D140" s="25" t="s">
        <v>469</v>
      </c>
      <c r="E140" s="6"/>
      <c r="F140" s="6"/>
      <c r="G140" s="6" t="s">
        <v>470</v>
      </c>
      <c r="H140" s="6"/>
      <c r="I140" s="6"/>
      <c r="J140" s="6"/>
      <c r="K140" s="15"/>
      <c r="L140" s="36"/>
      <c r="M140" s="39"/>
      <c r="N140" s="39"/>
      <c r="O140" s="37"/>
      <c r="P140" s="38"/>
      <c r="Q140" s="15"/>
    </row>
    <row r="141" spans="1:17">
      <c r="A141" s="5"/>
      <c r="B141" s="5"/>
      <c r="C141" s="6"/>
      <c r="D141" s="25"/>
      <c r="E141" s="6"/>
      <c r="F141" s="6"/>
      <c r="G141" s="6"/>
      <c r="H141" s="6"/>
      <c r="I141" s="6"/>
      <c r="J141" s="6"/>
      <c r="K141" s="15"/>
      <c r="L141" s="36"/>
      <c r="M141" s="39"/>
      <c r="N141" s="39"/>
      <c r="O141" s="37"/>
      <c r="P141" s="38"/>
      <c r="Q141" s="15"/>
    </row>
    <row r="142" spans="1:17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7" spans="1:10">
      <c r="A147" s="47"/>
      <c r="I147" s="47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D150" s="5"/>
    </row>
    <row r="151" spans="1:10">
      <c r="D151" s="5"/>
    </row>
    <row r="154" spans="1:10">
      <c r="A154" s="47"/>
      <c r="I154" s="47"/>
    </row>
    <row r="155" spans="1:10">
      <c r="A155" s="5"/>
      <c r="B155" s="5"/>
      <c r="C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E156" s="5"/>
      <c r="F156" s="5"/>
      <c r="G156" s="5"/>
      <c r="H156" s="5"/>
      <c r="I156" s="5"/>
      <c r="J156" s="5"/>
    </row>
    <row r="157" spans="1:10">
      <c r="D157" s="5"/>
    </row>
    <row r="158" spans="1:10">
      <c r="D158" s="5"/>
    </row>
    <row r="159" spans="1:10">
      <c r="D159" s="5"/>
    </row>
    <row r="161" spans="1:10">
      <c r="A161" s="47"/>
      <c r="I161" s="47"/>
    </row>
    <row r="162" spans="1:10">
      <c r="B162" s="5"/>
      <c r="C162" s="5"/>
      <c r="E162" s="5"/>
      <c r="F162" s="5"/>
      <c r="G162" s="5"/>
      <c r="H162" s="5"/>
      <c r="I162" s="5"/>
      <c r="J162" s="5"/>
    </row>
    <row r="163" spans="1:10">
      <c r="E163" s="5"/>
      <c r="F163" s="5"/>
      <c r="G163" s="5"/>
      <c r="H163" s="5"/>
      <c r="I163" s="5"/>
      <c r="J163" s="5"/>
    </row>
    <row r="164" spans="1:10">
      <c r="D164" s="5"/>
      <c r="E164" s="5"/>
      <c r="F164" s="5"/>
      <c r="G164" s="5"/>
      <c r="H164" s="5"/>
      <c r="I164" s="5"/>
      <c r="J164" s="5"/>
    </row>
    <row r="165" spans="1:10">
      <c r="D165" s="5"/>
    </row>
    <row r="166" spans="1:10">
      <c r="D166" s="5"/>
    </row>
    <row r="168" spans="1:10">
      <c r="A168" s="47"/>
      <c r="I168" s="47"/>
    </row>
    <row r="169" spans="1:10">
      <c r="B169" s="5"/>
      <c r="C169" s="5"/>
      <c r="E169" s="5"/>
      <c r="F169" s="5"/>
      <c r="G169" s="5"/>
      <c r="H169" s="5"/>
      <c r="I169" s="5"/>
      <c r="J169" s="5"/>
    </row>
    <row r="170" spans="1:10">
      <c r="E170" s="5"/>
      <c r="F170" s="5"/>
      <c r="G170" s="5"/>
      <c r="H170" s="5"/>
      <c r="I170" s="5"/>
      <c r="J170" s="5"/>
    </row>
    <row r="171" spans="1:10">
      <c r="D171" s="5"/>
      <c r="E171" s="5"/>
      <c r="F171" s="5"/>
      <c r="G171" s="5"/>
      <c r="H171" s="5"/>
      <c r="I171" s="5"/>
      <c r="J171" s="5"/>
    </row>
    <row r="172" spans="1:10">
      <c r="D172" s="5"/>
    </row>
    <row r="173" spans="1:10">
      <c r="D173" s="5"/>
    </row>
    <row r="174" spans="1:10">
      <c r="D174" s="5"/>
    </row>
    <row r="175" spans="1:10">
      <c r="A175" s="47"/>
      <c r="D175" s="5"/>
      <c r="I175" s="47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1">
      <c r="A178" s="5"/>
      <c r="B178" s="5"/>
      <c r="C178" s="5"/>
      <c r="D178" s="5"/>
      <c r="E178" s="5"/>
      <c r="F178" s="5"/>
      <c r="G178" s="5"/>
      <c r="H178" s="50"/>
      <c r="I178" s="5"/>
      <c r="J178" s="5"/>
      <c r="K178" s="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>
      <c r="A181" s="5"/>
      <c r="B181" s="5"/>
      <c r="C181" s="5"/>
      <c r="D181" s="5"/>
      <c r="E181" s="34"/>
      <c r="F181" s="5"/>
      <c r="G181" s="5"/>
      <c r="H181" s="5"/>
      <c r="I181" s="5"/>
      <c r="J181" s="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1">
      <c r="A188" s="5"/>
      <c r="B188" s="5"/>
      <c r="C188" s="5"/>
      <c r="D188" s="5"/>
      <c r="E188" s="5"/>
      <c r="F188" s="5"/>
      <c r="G188" s="5"/>
      <c r="H188" s="34"/>
      <c r="I188" s="5"/>
      <c r="J188" s="5"/>
    </row>
    <row r="189" spans="1:11">
      <c r="A189" s="5"/>
      <c r="B189" s="5"/>
      <c r="C189" s="5"/>
      <c r="E189" s="5"/>
      <c r="F189" s="5"/>
      <c r="G189" s="5"/>
      <c r="H189" s="34"/>
      <c r="I189" s="5"/>
      <c r="J189" s="5"/>
    </row>
    <row r="190" spans="1:11">
      <c r="A190" s="5"/>
      <c r="B190" s="5"/>
      <c r="C190" s="5"/>
      <c r="E190" s="5"/>
      <c r="F190" s="5"/>
      <c r="G190" s="5"/>
      <c r="H190" s="34"/>
      <c r="I190" s="5"/>
      <c r="J190" s="5"/>
    </row>
    <row r="191" spans="1:11">
      <c r="B191" s="5"/>
      <c r="C191" s="5"/>
      <c r="E191" s="5"/>
      <c r="F191" s="5"/>
      <c r="G191" s="5"/>
      <c r="H191" s="5"/>
      <c r="I191" s="5"/>
      <c r="J191" s="5"/>
    </row>
    <row r="192" spans="1:11">
      <c r="A192" s="5"/>
      <c r="B192" s="5"/>
      <c r="C192" s="5"/>
      <c r="D192" s="5"/>
      <c r="E192" s="5"/>
      <c r="F192" s="5"/>
      <c r="G192" s="5"/>
      <c r="H192" s="34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D194" s="5"/>
    </row>
    <row r="195" spans="1:10">
      <c r="D195" s="5"/>
    </row>
    <row r="196" spans="1:10">
      <c r="A196" s="47"/>
      <c r="D196" s="5"/>
      <c r="I196" s="47"/>
    </row>
    <row r="197" spans="1:10">
      <c r="A197" s="5"/>
      <c r="B197" s="5"/>
      <c r="C197" s="5"/>
      <c r="E197" s="5"/>
      <c r="F197" s="5"/>
      <c r="G197" s="5"/>
      <c r="H197" s="50"/>
      <c r="I197" s="5"/>
      <c r="J197" s="5"/>
    </row>
    <row r="198" spans="1:10">
      <c r="A198" s="5"/>
      <c r="B198" s="5"/>
      <c r="C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3" spans="1:10">
      <c r="A203" s="26"/>
    </row>
    <row r="204" spans="1:10">
      <c r="A204" s="47"/>
      <c r="I204" s="47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E206" s="5"/>
      <c r="F206" s="5"/>
      <c r="G206" s="5"/>
      <c r="H206" s="5"/>
      <c r="I206" s="5"/>
      <c r="J206" s="5"/>
    </row>
    <row r="209" spans="1:10">
      <c r="A209" s="47"/>
      <c r="D209" s="5"/>
      <c r="I209" s="47"/>
    </row>
    <row r="210" spans="1:10">
      <c r="A210" s="5"/>
      <c r="B210" s="5"/>
      <c r="C210" s="5"/>
      <c r="E210" s="5"/>
      <c r="F210" s="5"/>
      <c r="G210" s="5"/>
      <c r="H210" s="5"/>
      <c r="I210" s="5"/>
      <c r="J210" s="5"/>
    </row>
    <row r="213" spans="1:10">
      <c r="A213" s="47"/>
      <c r="I213" s="47"/>
    </row>
    <row r="214" spans="1:10">
      <c r="A214" s="5"/>
      <c r="B214" s="5"/>
      <c r="C214" s="5"/>
      <c r="E214" s="5"/>
      <c r="F214" s="5"/>
      <c r="G214" s="5"/>
      <c r="H214" s="5"/>
      <c r="I214" s="5"/>
      <c r="J214" s="5"/>
    </row>
    <row r="215" spans="1:10">
      <c r="D215" s="26"/>
    </row>
    <row r="217" spans="1:10">
      <c r="A217" s="47"/>
      <c r="I217" s="47"/>
    </row>
    <row r="218" spans="1:10">
      <c r="D218" s="5"/>
    </row>
    <row r="219" spans="1:10">
      <c r="D219" s="5"/>
    </row>
    <row r="220" spans="1:10">
      <c r="A220" s="26"/>
      <c r="B220" s="26"/>
      <c r="C220" s="26"/>
      <c r="D220" s="5"/>
      <c r="E220" s="26"/>
      <c r="F220" s="26"/>
      <c r="G220" s="26"/>
      <c r="H220" s="26"/>
      <c r="I220" s="26"/>
      <c r="J220" s="26"/>
    </row>
    <row r="221" spans="1:10">
      <c r="A221" s="47"/>
      <c r="D221" s="5"/>
      <c r="I221" s="47"/>
    </row>
    <row r="223" spans="1:10">
      <c r="A223" s="5"/>
      <c r="B223" s="5"/>
      <c r="C223" s="5"/>
      <c r="D223" s="26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E224" s="5"/>
      <c r="F224" s="5"/>
      <c r="G224" s="5"/>
      <c r="H224" s="5"/>
      <c r="I224" s="5"/>
      <c r="J224" s="5"/>
    </row>
    <row r="225" spans="1:16">
      <c r="A225" s="5"/>
      <c r="B225" s="5"/>
      <c r="C225" s="5"/>
      <c r="E225" s="5"/>
      <c r="F225" s="5"/>
      <c r="G225" s="5"/>
      <c r="H225" s="5"/>
      <c r="I225" s="5"/>
      <c r="J225" s="5"/>
    </row>
    <row r="226" spans="1:16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8" spans="1:16">
      <c r="A228" s="26"/>
      <c r="B228" s="26"/>
      <c r="C228" s="26"/>
      <c r="E228" s="26"/>
      <c r="F228" s="26"/>
      <c r="G228" s="26"/>
      <c r="H228" s="26"/>
      <c r="I228" s="26"/>
      <c r="J228" s="26"/>
    </row>
    <row r="229" spans="1:16">
      <c r="A229" s="47"/>
      <c r="I229" s="47"/>
    </row>
    <row r="230" spans="1:16">
      <c r="D230" s="5"/>
    </row>
    <row r="231" spans="1:16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6">
      <c r="D232" s="5"/>
    </row>
    <row r="233" spans="1:16">
      <c r="D233" s="5"/>
    </row>
    <row r="234" spans="1:16">
      <c r="A234" s="47"/>
      <c r="D234" s="5"/>
      <c r="I234" s="47"/>
    </row>
    <row r="235" spans="1:16" s="5" customFormat="1" ht="12.75">
      <c r="D235" s="35"/>
      <c r="L235" s="51"/>
      <c r="M235" s="52"/>
      <c r="N235" s="52"/>
      <c r="O235" s="53"/>
      <c r="P235" s="54"/>
    </row>
    <row r="236" spans="1:16" s="5" customFormat="1">
      <c r="C236" s="26"/>
      <c r="D236" s="26"/>
      <c r="L236" s="51"/>
      <c r="M236" s="52"/>
      <c r="N236" s="52"/>
      <c r="O236" s="53"/>
      <c r="P236" s="54"/>
    </row>
    <row r="237" spans="1:16" s="5" customFormat="1">
      <c r="C237" s="26"/>
      <c r="D237" s="35"/>
      <c r="L237" s="51"/>
      <c r="M237" s="52"/>
      <c r="N237" s="52"/>
      <c r="O237" s="53"/>
      <c r="P237" s="54"/>
    </row>
    <row r="238" spans="1:16">
      <c r="D238" s="5"/>
      <c r="E238" s="5"/>
      <c r="F238" s="5"/>
      <c r="G238" s="5"/>
      <c r="H238" s="5"/>
      <c r="I238" s="5"/>
      <c r="J238" s="5"/>
    </row>
    <row r="239" spans="1:16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6">
      <c r="D240" s="5"/>
    </row>
    <row r="241" spans="1:16">
      <c r="A241" s="26"/>
      <c r="B241" s="26"/>
      <c r="C241" s="26"/>
      <c r="D241" s="5"/>
      <c r="E241" s="26"/>
      <c r="F241" s="26"/>
      <c r="G241" s="26"/>
      <c r="H241" s="26"/>
      <c r="I241" s="26"/>
      <c r="J241" s="26"/>
      <c r="K241" s="26"/>
    </row>
    <row r="242" spans="1:16" s="5" customFormat="1" ht="12.75">
      <c r="A242" s="47"/>
      <c r="B242" s="35"/>
      <c r="C242" s="35"/>
      <c r="E242" s="35"/>
      <c r="F242" s="35"/>
      <c r="G242" s="35"/>
      <c r="H242" s="35"/>
      <c r="I242" s="47"/>
      <c r="J242" s="35"/>
      <c r="K242" s="35"/>
      <c r="L242" s="51"/>
      <c r="M242" s="52"/>
      <c r="N242" s="52"/>
      <c r="O242" s="53"/>
      <c r="P242" s="54"/>
    </row>
    <row r="243" spans="1:16" s="5" customFormat="1">
      <c r="C243" s="26"/>
      <c r="L243" s="51"/>
      <c r="M243" s="52"/>
      <c r="N243" s="52"/>
      <c r="O243" s="53"/>
      <c r="P243" s="54"/>
    </row>
    <row r="244" spans="1:16" s="5" customFormat="1">
      <c r="C244" s="26"/>
      <c r="D244" s="35"/>
      <c r="L244" s="51"/>
      <c r="M244" s="52"/>
      <c r="N244" s="52"/>
      <c r="O244" s="53"/>
      <c r="P244" s="54"/>
    </row>
    <row r="245" spans="1:16" s="5" customFormat="1">
      <c r="C245" s="26"/>
      <c r="D245" s="35"/>
      <c r="L245" s="51"/>
      <c r="M245" s="52"/>
      <c r="N245" s="52"/>
      <c r="O245" s="53"/>
      <c r="P245" s="54"/>
    </row>
    <row r="246" spans="1:16">
      <c r="A246" s="5"/>
      <c r="B246" s="5"/>
      <c r="C246" s="26"/>
      <c r="E246" s="5"/>
      <c r="F246" s="5"/>
      <c r="G246" s="5"/>
      <c r="H246" s="5"/>
      <c r="I246" s="5"/>
      <c r="J246" s="5"/>
      <c r="K246" s="5"/>
    </row>
    <row r="247" spans="1:16">
      <c r="A247" s="5"/>
      <c r="B247" s="5"/>
      <c r="C247" s="5"/>
      <c r="E247" s="5"/>
      <c r="F247" s="5"/>
      <c r="G247" s="5"/>
      <c r="H247" s="5"/>
      <c r="I247" s="5"/>
      <c r="J247" s="5"/>
    </row>
    <row r="248" spans="1:16">
      <c r="A248" s="5"/>
      <c r="B248" s="5"/>
      <c r="C248" s="5"/>
      <c r="E248" s="5"/>
      <c r="F248" s="5"/>
      <c r="G248" s="5"/>
      <c r="H248" s="5"/>
      <c r="I248" s="5"/>
      <c r="J248" s="5"/>
    </row>
    <row r="250" spans="1:16">
      <c r="D250" s="5"/>
    </row>
    <row r="251" spans="1:16">
      <c r="A251" s="47"/>
      <c r="I251" s="47"/>
    </row>
    <row r="255" spans="1:16">
      <c r="A255" s="5"/>
      <c r="B255" s="5"/>
      <c r="C255" s="5"/>
      <c r="E255" s="5"/>
      <c r="F255" s="5"/>
      <c r="G255" s="5"/>
      <c r="H255" s="5"/>
      <c r="I255" s="5"/>
      <c r="J255" s="5"/>
    </row>
  </sheetData>
  <pageMargins left="0.75000000000000011" right="0.75000000000000011" top="1" bottom="1" header="1" footer="1"/>
  <pageSetup paperSize="0" scale="60" fitToWidth="0" fitToHeight="0" orientation="landscape" cellComments="asDisplayed" useFirstPageNumber="1" horizontalDpi="0" verticalDpi="0" copies="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0"/>
  <sheetViews>
    <sheetView workbookViewId="0"/>
  </sheetViews>
  <sheetFormatPr defaultRowHeight="12.2"/>
  <cols>
    <col min="1" max="1" width="28.875" style="35" customWidth="1"/>
    <col min="2" max="2" width="20.5" style="35" customWidth="1"/>
    <col min="3" max="3" width="12.625" style="35" customWidth="1"/>
    <col min="4" max="4" width="55.625" style="35" customWidth="1"/>
    <col min="5" max="5" width="11.75" style="35" customWidth="1"/>
    <col min="6" max="6" width="12.875" style="35" customWidth="1"/>
    <col min="7" max="7" width="23.25" style="35" customWidth="1"/>
    <col min="8" max="8" width="17.625" style="35" customWidth="1"/>
    <col min="9" max="9" width="7.75" style="35" customWidth="1"/>
    <col min="10" max="10" width="6" style="35" customWidth="1"/>
    <col min="11" max="12" width="11.75" style="35" customWidth="1"/>
    <col min="13" max="13" width="11.75" style="43" customWidth="1"/>
    <col min="14" max="14" width="9.625" style="35" customWidth="1"/>
    <col min="15" max="15" width="11.75" style="56" customWidth="1"/>
    <col min="16" max="16" width="13.5" style="56" customWidth="1"/>
    <col min="17" max="17" width="16.5" style="42" customWidth="1"/>
    <col min="18" max="20" width="11.75" style="35" customWidth="1"/>
    <col min="21" max="1024" width="11.375" style="35" customWidth="1"/>
  </cols>
  <sheetData>
    <row r="1" spans="1:23" s="5" customFormat="1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14</v>
      </c>
      <c r="N1" s="3" t="s">
        <v>15</v>
      </c>
      <c r="O1" s="4" t="s">
        <v>16</v>
      </c>
      <c r="P1" s="4" t="s">
        <v>17</v>
      </c>
      <c r="Q1" s="2" t="s">
        <v>13</v>
      </c>
      <c r="R1" s="1" t="s">
        <v>471</v>
      </c>
      <c r="S1" s="1" t="s">
        <v>472</v>
      </c>
      <c r="T1" s="1" t="s">
        <v>18</v>
      </c>
      <c r="U1" s="1"/>
      <c r="V1" s="1"/>
      <c r="W1" s="1"/>
    </row>
    <row r="2" spans="1:23" ht="14.25">
      <c r="L2" s="41"/>
      <c r="M2" s="43">
        <v>750</v>
      </c>
    </row>
    <row r="3" spans="1:23" ht="14.25">
      <c r="A3" s="47" t="s">
        <v>473</v>
      </c>
      <c r="C3" s="47" t="s">
        <v>391</v>
      </c>
      <c r="I3" s="47">
        <v>5</v>
      </c>
      <c r="L3" s="48">
        <f>(SUM(L4:L8))</f>
        <v>13.72</v>
      </c>
      <c r="M3" s="43">
        <v>3750</v>
      </c>
      <c r="N3" s="57" t="s">
        <v>474</v>
      </c>
      <c r="O3" s="56">
        <v>41673</v>
      </c>
      <c r="P3" s="56">
        <v>41698</v>
      </c>
      <c r="Q3" s="42">
        <v>4</v>
      </c>
    </row>
    <row r="4" spans="1:23" ht="14.25">
      <c r="A4" s="15" t="s">
        <v>19</v>
      </c>
      <c r="B4" s="6"/>
      <c r="C4" s="6" t="s">
        <v>475</v>
      </c>
      <c r="D4" s="6" t="s">
        <v>476</v>
      </c>
      <c r="E4" s="20"/>
      <c r="F4" s="20"/>
      <c r="G4" s="6" t="s">
        <v>477</v>
      </c>
      <c r="H4" s="6" t="s">
        <v>478</v>
      </c>
      <c r="I4" s="6">
        <v>1</v>
      </c>
      <c r="J4" s="6" t="s">
        <v>23</v>
      </c>
      <c r="K4" s="8">
        <v>7.78</v>
      </c>
      <c r="L4" s="8">
        <f>SUM(K4*I4)</f>
        <v>7.78</v>
      </c>
      <c r="M4" s="39"/>
      <c r="N4" s="58" t="s">
        <v>479</v>
      </c>
      <c r="O4" s="59">
        <v>41647</v>
      </c>
    </row>
    <row r="5" spans="1:23" ht="14.25">
      <c r="A5" s="6" t="s">
        <v>19</v>
      </c>
      <c r="B5" s="6"/>
      <c r="C5" s="6" t="s">
        <v>480</v>
      </c>
      <c r="D5" s="6" t="s">
        <v>481</v>
      </c>
      <c r="E5" s="6" t="s">
        <v>482</v>
      </c>
      <c r="F5" s="6" t="s">
        <v>483</v>
      </c>
      <c r="G5" s="6" t="s">
        <v>36</v>
      </c>
      <c r="H5" s="6" t="s">
        <v>484</v>
      </c>
      <c r="I5" s="6">
        <v>4</v>
      </c>
      <c r="J5" s="6" t="s">
        <v>23</v>
      </c>
      <c r="K5" s="8">
        <v>0.11</v>
      </c>
      <c r="L5" s="8"/>
      <c r="M5" s="39"/>
      <c r="N5" s="60" t="s">
        <v>474</v>
      </c>
      <c r="O5" s="59">
        <v>41673</v>
      </c>
    </row>
    <row r="6" spans="1:23" ht="14.25">
      <c r="A6" s="15" t="s">
        <v>19</v>
      </c>
      <c r="B6" s="15"/>
      <c r="C6" s="15" t="s">
        <v>485</v>
      </c>
      <c r="D6" s="6" t="s">
        <v>486</v>
      </c>
      <c r="E6" s="6" t="s">
        <v>482</v>
      </c>
      <c r="F6" s="6">
        <v>701070003</v>
      </c>
      <c r="G6" s="6" t="s">
        <v>36</v>
      </c>
      <c r="H6" s="6" t="s">
        <v>487</v>
      </c>
      <c r="I6" s="6">
        <v>1</v>
      </c>
      <c r="J6" s="6" t="s">
        <v>23</v>
      </c>
      <c r="K6" s="8">
        <v>0.26200000000000001</v>
      </c>
      <c r="L6" s="8"/>
      <c r="M6" s="39"/>
      <c r="N6" s="60" t="s">
        <v>474</v>
      </c>
      <c r="O6" s="59">
        <v>41673</v>
      </c>
    </row>
    <row r="7" spans="1:23" ht="14.25">
      <c r="A7" s="15" t="s">
        <v>19</v>
      </c>
      <c r="B7" s="15"/>
      <c r="C7" s="15"/>
      <c r="D7" s="15" t="s">
        <v>488</v>
      </c>
      <c r="E7" s="15"/>
      <c r="F7" s="15"/>
      <c r="G7" s="15" t="s">
        <v>153</v>
      </c>
      <c r="H7" s="15" t="s">
        <v>489</v>
      </c>
      <c r="I7" s="15">
        <v>50</v>
      </c>
      <c r="J7" s="15" t="s">
        <v>69</v>
      </c>
      <c r="K7" s="61">
        <f>(16.88/1219.2)</f>
        <v>1.3845144356955379E-2</v>
      </c>
      <c r="L7" s="8"/>
      <c r="M7" s="39"/>
      <c r="N7" s="60" t="s">
        <v>474</v>
      </c>
      <c r="O7" s="59">
        <v>41673</v>
      </c>
    </row>
    <row r="8" spans="1:23" ht="14.25">
      <c r="A8" s="35" t="s">
        <v>490</v>
      </c>
      <c r="G8" s="35" t="s">
        <v>393</v>
      </c>
      <c r="I8" s="35">
        <v>1</v>
      </c>
      <c r="J8" s="35" t="s">
        <v>23</v>
      </c>
      <c r="K8" s="35">
        <v>0.01</v>
      </c>
      <c r="L8" s="41">
        <v>5.94</v>
      </c>
    </row>
    <row r="9" spans="1:23" ht="14.25"/>
    <row r="10" spans="1:23" ht="14.25">
      <c r="A10" s="47" t="s">
        <v>396</v>
      </c>
      <c r="C10" s="47" t="s">
        <v>395</v>
      </c>
      <c r="I10" s="47">
        <v>1</v>
      </c>
      <c r="L10" s="48">
        <f>SUM(L11:L21)</f>
        <v>7.921370603674541</v>
      </c>
      <c r="Q10" s="51">
        <v>4</v>
      </c>
    </row>
    <row r="11" spans="1:23" ht="14.25">
      <c r="A11" s="6" t="s">
        <v>19</v>
      </c>
      <c r="B11" s="6"/>
      <c r="C11" s="20" t="s">
        <v>491</v>
      </c>
      <c r="D11" s="6" t="s">
        <v>492</v>
      </c>
      <c r="E11" s="6"/>
      <c r="F11" s="6"/>
      <c r="G11" s="6" t="s">
        <v>36</v>
      </c>
      <c r="H11" s="6" t="s">
        <v>493</v>
      </c>
      <c r="I11" s="6">
        <v>900</v>
      </c>
      <c r="J11" s="6" t="s">
        <v>69</v>
      </c>
      <c r="K11" s="62">
        <f>211.61/304800</f>
        <v>6.9425853018372711E-4</v>
      </c>
      <c r="L11" s="62">
        <f t="shared" ref="L11:L16" si="0">I11*K11</f>
        <v>0.6248326771653544</v>
      </c>
      <c r="M11" s="10"/>
      <c r="N11" s="63" t="s">
        <v>38</v>
      </c>
      <c r="O11" s="18">
        <v>41683</v>
      </c>
      <c r="P11" s="64"/>
      <c r="Q11" s="51"/>
    </row>
    <row r="12" spans="1:23" ht="14.25">
      <c r="A12" s="6" t="s">
        <v>19</v>
      </c>
      <c r="B12" s="6"/>
      <c r="C12" s="20" t="s">
        <v>494</v>
      </c>
      <c r="D12" s="6" t="s">
        <v>495</v>
      </c>
      <c r="E12" s="6"/>
      <c r="F12" s="6"/>
      <c r="G12" s="6" t="s">
        <v>36</v>
      </c>
      <c r="H12" s="6" t="s">
        <v>496</v>
      </c>
      <c r="I12" s="6">
        <v>900</v>
      </c>
      <c r="J12" s="6" t="s">
        <v>69</v>
      </c>
      <c r="K12" s="62">
        <f>95.21/304800</f>
        <v>3.1236876640419948E-4</v>
      </c>
      <c r="L12" s="62">
        <f t="shared" si="0"/>
        <v>0.28113188976377951</v>
      </c>
      <c r="M12" s="10"/>
      <c r="N12" s="63" t="s">
        <v>38</v>
      </c>
      <c r="O12" s="18">
        <v>41683</v>
      </c>
      <c r="P12" s="64"/>
      <c r="Q12" s="51"/>
    </row>
    <row r="13" spans="1:23" ht="14.25">
      <c r="A13" s="6" t="s">
        <v>19</v>
      </c>
      <c r="B13" s="6"/>
      <c r="C13" s="20" t="s">
        <v>497</v>
      </c>
      <c r="D13" s="6" t="s">
        <v>498</v>
      </c>
      <c r="E13" s="6"/>
      <c r="F13" s="6"/>
      <c r="G13" s="6" t="s">
        <v>499</v>
      </c>
      <c r="H13" s="6" t="s">
        <v>500</v>
      </c>
      <c r="I13" s="6">
        <v>2</v>
      </c>
      <c r="J13" s="6" t="s">
        <v>23</v>
      </c>
      <c r="K13" s="62">
        <v>0.184</v>
      </c>
      <c r="L13" s="62">
        <f t="shared" si="0"/>
        <v>0.36799999999999999</v>
      </c>
      <c r="M13" s="10">
        <v>1500</v>
      </c>
      <c r="N13" s="63" t="s">
        <v>501</v>
      </c>
      <c r="O13" s="18">
        <v>41682</v>
      </c>
      <c r="P13" s="64"/>
      <c r="Q13" s="51"/>
    </row>
    <row r="14" spans="1:23" ht="14.25">
      <c r="A14" s="6" t="s">
        <v>19</v>
      </c>
      <c r="B14" s="6"/>
      <c r="C14" s="20" t="s">
        <v>502</v>
      </c>
      <c r="D14" s="6" t="s">
        <v>503</v>
      </c>
      <c r="E14" s="6"/>
      <c r="F14" s="6"/>
      <c r="G14" s="6" t="s">
        <v>499</v>
      </c>
      <c r="H14" s="6" t="s">
        <v>504</v>
      </c>
      <c r="I14" s="6">
        <v>2</v>
      </c>
      <c r="J14" s="6" t="s">
        <v>23</v>
      </c>
      <c r="K14" s="62">
        <v>0.121</v>
      </c>
      <c r="L14" s="62">
        <f t="shared" si="0"/>
        <v>0.24199999999999999</v>
      </c>
      <c r="M14" s="10">
        <v>1500</v>
      </c>
      <c r="N14" s="63" t="s">
        <v>501</v>
      </c>
      <c r="O14" s="18">
        <v>41682</v>
      </c>
      <c r="P14" s="64"/>
    </row>
    <row r="15" spans="1:23" ht="14.25">
      <c r="A15" s="6" t="s">
        <v>19</v>
      </c>
      <c r="B15" s="6"/>
      <c r="C15" s="6" t="s">
        <v>505</v>
      </c>
      <c r="D15" s="6" t="s">
        <v>506</v>
      </c>
      <c r="E15" s="6" t="s">
        <v>507</v>
      </c>
      <c r="F15" s="6" t="s">
        <v>508</v>
      </c>
      <c r="G15" s="6" t="s">
        <v>36</v>
      </c>
      <c r="H15" s="6" t="s">
        <v>509</v>
      </c>
      <c r="I15" s="6">
        <v>4</v>
      </c>
      <c r="J15" s="6" t="s">
        <v>23</v>
      </c>
      <c r="K15" s="8">
        <v>4.9950000000000001E-2</v>
      </c>
      <c r="L15" s="62">
        <f t="shared" si="0"/>
        <v>0.19980000000000001</v>
      </c>
      <c r="M15" s="39">
        <f>I15*$M$2</f>
        <v>3000</v>
      </c>
      <c r="N15" s="63" t="s">
        <v>510</v>
      </c>
      <c r="O15" s="65">
        <v>41689</v>
      </c>
    </row>
    <row r="16" spans="1:23" ht="14.25">
      <c r="A16" s="6" t="s">
        <v>19</v>
      </c>
      <c r="B16" s="6"/>
      <c r="C16" s="6" t="s">
        <v>511</v>
      </c>
      <c r="D16" s="6" t="s">
        <v>512</v>
      </c>
      <c r="E16" s="6"/>
      <c r="F16" s="6"/>
      <c r="G16" s="6" t="s">
        <v>36</v>
      </c>
      <c r="H16" s="6" t="s">
        <v>513</v>
      </c>
      <c r="I16" s="6">
        <v>2</v>
      </c>
      <c r="J16" s="6" t="s">
        <v>23</v>
      </c>
      <c r="K16" s="8">
        <v>0.12795000000000001</v>
      </c>
      <c r="L16" s="62">
        <f t="shared" si="0"/>
        <v>0.25590000000000002</v>
      </c>
      <c r="M16" s="39"/>
      <c r="N16" s="63" t="s">
        <v>38</v>
      </c>
      <c r="O16" s="18">
        <v>41683</v>
      </c>
    </row>
    <row r="17" spans="1:15" ht="14.25">
      <c r="A17" s="6" t="s">
        <v>19</v>
      </c>
      <c r="B17" s="6"/>
      <c r="C17" s="6" t="s">
        <v>209</v>
      </c>
      <c r="D17" s="6" t="s">
        <v>210</v>
      </c>
      <c r="E17" s="6" t="s">
        <v>211</v>
      </c>
      <c r="F17" s="6" t="s">
        <v>212</v>
      </c>
      <c r="G17" s="6" t="s">
        <v>67</v>
      </c>
      <c r="H17" s="6" t="s">
        <v>213</v>
      </c>
      <c r="I17" s="6">
        <v>410</v>
      </c>
      <c r="J17" s="6" t="s">
        <v>69</v>
      </c>
      <c r="K17" s="8">
        <f>29.12/30480</f>
        <v>9.5538057742782152E-4</v>
      </c>
      <c r="L17" s="8">
        <f>SUM(K17*I17)</f>
        <v>0.39170603674540683</v>
      </c>
      <c r="M17" s="39"/>
      <c r="N17" s="63" t="s">
        <v>73</v>
      </c>
      <c r="O17" s="18">
        <v>41679</v>
      </c>
    </row>
    <row r="18" spans="1:15" ht="14.25">
      <c r="A18" s="6" t="s">
        <v>19</v>
      </c>
      <c r="B18" s="15"/>
      <c r="C18" s="15" t="s">
        <v>514</v>
      </c>
      <c r="D18" s="21" t="s">
        <v>515</v>
      </c>
      <c r="E18" s="15"/>
      <c r="F18" s="15"/>
      <c r="G18" s="15" t="s">
        <v>36</v>
      </c>
      <c r="H18" s="21" t="s">
        <v>516</v>
      </c>
      <c r="I18" s="15">
        <v>1</v>
      </c>
      <c r="J18" s="15" t="s">
        <v>23</v>
      </c>
      <c r="K18" s="22">
        <v>2.0609999999999999</v>
      </c>
      <c r="L18" s="8">
        <f>SUM(K18*I18)</f>
        <v>2.0609999999999999</v>
      </c>
      <c r="M18" s="39"/>
      <c r="N18" s="63" t="s">
        <v>38</v>
      </c>
      <c r="O18" s="18">
        <v>41683</v>
      </c>
    </row>
    <row r="19" spans="1:15" ht="14.25">
      <c r="A19" s="6" t="s">
        <v>19</v>
      </c>
      <c r="B19" s="15"/>
      <c r="C19" s="15" t="s">
        <v>517</v>
      </c>
      <c r="D19" s="21" t="s">
        <v>518</v>
      </c>
      <c r="E19" s="15"/>
      <c r="F19" s="15"/>
      <c r="G19" s="15" t="s">
        <v>36</v>
      </c>
      <c r="H19" s="66" t="s">
        <v>519</v>
      </c>
      <c r="I19" s="15">
        <v>2</v>
      </c>
      <c r="J19" s="15" t="s">
        <v>23</v>
      </c>
      <c r="K19" s="67">
        <f>830/4000</f>
        <v>0.20749999999999999</v>
      </c>
      <c r="L19" s="8">
        <f>SUM(K19*I19)</f>
        <v>0.41499999999999998</v>
      </c>
      <c r="M19" s="39"/>
      <c r="N19" s="63" t="s">
        <v>38</v>
      </c>
      <c r="O19" s="18">
        <v>41683</v>
      </c>
    </row>
    <row r="20" spans="1:15" ht="14.25">
      <c r="A20" s="6" t="s">
        <v>19</v>
      </c>
      <c r="B20" s="15"/>
      <c r="C20" s="15" t="s">
        <v>520</v>
      </c>
      <c r="D20" s="21" t="s">
        <v>521</v>
      </c>
      <c r="E20" s="15"/>
      <c r="F20" s="15"/>
      <c r="G20" s="15" t="s">
        <v>36</v>
      </c>
      <c r="H20" s="68" t="s">
        <v>522</v>
      </c>
      <c r="I20" s="15">
        <v>2</v>
      </c>
      <c r="J20" s="15" t="s">
        <v>23</v>
      </c>
      <c r="K20" s="67">
        <f>890/4000</f>
        <v>0.2225</v>
      </c>
      <c r="L20" s="8">
        <f>SUM(K20*I20)</f>
        <v>0.44500000000000001</v>
      </c>
      <c r="M20" s="39"/>
      <c r="N20" s="63" t="s">
        <v>38</v>
      </c>
      <c r="O20" s="18">
        <v>41683</v>
      </c>
    </row>
    <row r="21" spans="1:15" ht="14.25">
      <c r="A21" s="6" t="s">
        <v>19</v>
      </c>
      <c r="B21" s="15"/>
      <c r="C21" s="15" t="s">
        <v>523</v>
      </c>
      <c r="D21" s="21" t="s">
        <v>524</v>
      </c>
      <c r="E21" s="15"/>
      <c r="F21" s="15"/>
      <c r="G21" s="15"/>
      <c r="H21" s="21" t="s">
        <v>525</v>
      </c>
      <c r="I21" s="15">
        <v>1</v>
      </c>
      <c r="J21" s="15" t="s">
        <v>23</v>
      </c>
      <c r="K21" s="22">
        <v>2.637</v>
      </c>
      <c r="L21" s="8">
        <f>SUM(K21*I21)</f>
        <v>2.637</v>
      </c>
      <c r="M21" s="39"/>
      <c r="N21" s="63" t="s">
        <v>38</v>
      </c>
      <c r="O21" s="18">
        <v>41683</v>
      </c>
    </row>
    <row r="22" spans="1:15" ht="14.25">
      <c r="A22" s="5"/>
      <c r="D22" s="69"/>
      <c r="H22" s="69"/>
      <c r="K22" s="70"/>
      <c r="L22" s="41"/>
      <c r="N22" s="15"/>
      <c r="O22" s="59"/>
    </row>
    <row r="23" spans="1:15" ht="14.25">
      <c r="A23" s="47" t="s">
        <v>399</v>
      </c>
      <c r="C23" s="47" t="s">
        <v>398</v>
      </c>
      <c r="I23" s="47">
        <v>1</v>
      </c>
      <c r="L23" s="48">
        <f>SUM(L24:L34)</f>
        <v>11.858473175853019</v>
      </c>
    </row>
    <row r="24" spans="1:15" ht="14.25">
      <c r="A24" s="6" t="s">
        <v>19</v>
      </c>
      <c r="B24" s="6"/>
      <c r="C24" s="20" t="s">
        <v>526</v>
      </c>
      <c r="D24" s="6" t="s">
        <v>527</v>
      </c>
      <c r="E24" s="6"/>
      <c r="F24" s="6"/>
      <c r="G24" s="6" t="s">
        <v>36</v>
      </c>
      <c r="H24" s="6" t="s">
        <v>528</v>
      </c>
      <c r="I24" s="6">
        <v>3000</v>
      </c>
      <c r="J24" s="6" t="s">
        <v>69</v>
      </c>
      <c r="K24" s="62">
        <f>77.896/304800</f>
        <v>2.5556430446194227E-4</v>
      </c>
      <c r="L24" s="62">
        <f t="shared" ref="L24:L33" si="1">I24*K24</f>
        <v>0.76669291338582679</v>
      </c>
      <c r="M24" s="39"/>
      <c r="N24" s="63" t="s">
        <v>38</v>
      </c>
      <c r="O24" s="18">
        <v>41683</v>
      </c>
    </row>
    <row r="25" spans="1:15" ht="14.25">
      <c r="A25" s="6" t="s">
        <v>19</v>
      </c>
      <c r="B25" s="6"/>
      <c r="C25" s="20" t="s">
        <v>529</v>
      </c>
      <c r="D25" s="6" t="s">
        <v>530</v>
      </c>
      <c r="E25" s="6"/>
      <c r="F25" s="6"/>
      <c r="G25" s="6" t="s">
        <v>36</v>
      </c>
      <c r="H25" s="6" t="s">
        <v>531</v>
      </c>
      <c r="I25" s="6">
        <v>2000</v>
      </c>
      <c r="J25" s="6" t="s">
        <v>69</v>
      </c>
      <c r="K25" s="62">
        <f>77.896/304800</f>
        <v>2.5556430446194227E-4</v>
      </c>
      <c r="L25" s="62">
        <f t="shared" si="1"/>
        <v>0.51112860892388456</v>
      </c>
      <c r="M25" s="39"/>
      <c r="N25" s="63" t="s">
        <v>38</v>
      </c>
      <c r="O25" s="18">
        <v>41683</v>
      </c>
    </row>
    <row r="26" spans="1:15" ht="14.25">
      <c r="A26" s="6" t="s">
        <v>19</v>
      </c>
      <c r="B26" s="15"/>
      <c r="C26" s="15" t="s">
        <v>532</v>
      </c>
      <c r="D26" s="21" t="s">
        <v>533</v>
      </c>
      <c r="E26" s="15"/>
      <c r="F26" s="15"/>
      <c r="G26" s="15" t="s">
        <v>36</v>
      </c>
      <c r="H26" s="21" t="s">
        <v>534</v>
      </c>
      <c r="I26" s="15">
        <v>1000</v>
      </c>
      <c r="J26" s="15" t="s">
        <v>69</v>
      </c>
      <c r="K26" s="62">
        <f>77.896/304800</f>
        <v>2.5556430446194227E-4</v>
      </c>
      <c r="L26" s="62">
        <f t="shared" si="1"/>
        <v>0.25556430446194228</v>
      </c>
      <c r="M26" s="39"/>
      <c r="N26" s="63" t="s">
        <v>38</v>
      </c>
      <c r="O26" s="18">
        <v>41683</v>
      </c>
    </row>
    <row r="27" spans="1:15" ht="14.25">
      <c r="A27" s="6" t="s">
        <v>19</v>
      </c>
      <c r="B27" s="15"/>
      <c r="C27" s="15" t="s">
        <v>535</v>
      </c>
      <c r="D27" s="21" t="s">
        <v>536</v>
      </c>
      <c r="E27" s="15"/>
      <c r="F27" s="15"/>
      <c r="G27" s="15" t="s">
        <v>36</v>
      </c>
      <c r="H27" s="21" t="s">
        <v>537</v>
      </c>
      <c r="I27" s="15">
        <v>1000</v>
      </c>
      <c r="J27" s="15" t="s">
        <v>69</v>
      </c>
      <c r="K27" s="62">
        <f>310.223/304800</f>
        <v>1.0177919947506563E-3</v>
      </c>
      <c r="L27" s="62">
        <f t="shared" si="1"/>
        <v>1.0177919947506562</v>
      </c>
      <c r="M27" s="39"/>
      <c r="N27" s="63" t="s">
        <v>38</v>
      </c>
      <c r="O27" s="18">
        <v>41683</v>
      </c>
    </row>
    <row r="28" spans="1:15" ht="14.25">
      <c r="A28" s="6" t="s">
        <v>19</v>
      </c>
      <c r="B28" s="15"/>
      <c r="C28" s="15" t="s">
        <v>538</v>
      </c>
      <c r="D28" s="71" t="s">
        <v>539</v>
      </c>
      <c r="E28" s="15"/>
      <c r="F28" s="15"/>
      <c r="G28" s="15" t="s">
        <v>36</v>
      </c>
      <c r="H28" s="21" t="s">
        <v>540</v>
      </c>
      <c r="I28" s="15">
        <v>1</v>
      </c>
      <c r="J28" s="15" t="s">
        <v>23</v>
      </c>
      <c r="K28" s="72">
        <v>2.5139999999999998</v>
      </c>
      <c r="L28" s="62">
        <f t="shared" si="1"/>
        <v>2.5139999999999998</v>
      </c>
      <c r="M28" s="39"/>
      <c r="N28" s="63" t="s">
        <v>38</v>
      </c>
      <c r="O28" s="18">
        <v>41683</v>
      </c>
    </row>
    <row r="29" spans="1:15" ht="14.25">
      <c r="A29" s="6" t="s">
        <v>19</v>
      </c>
      <c r="B29" s="15"/>
      <c r="C29" s="15" t="s">
        <v>520</v>
      </c>
      <c r="D29" s="71" t="s">
        <v>521</v>
      </c>
      <c r="E29" s="15"/>
      <c r="F29" s="15"/>
      <c r="G29" s="15" t="s">
        <v>36</v>
      </c>
      <c r="H29" s="68" t="s">
        <v>522</v>
      </c>
      <c r="I29" s="15">
        <v>11</v>
      </c>
      <c r="J29" s="15" t="s">
        <v>23</v>
      </c>
      <c r="K29" s="73">
        <f>890/4000</f>
        <v>0.2225</v>
      </c>
      <c r="L29" s="62">
        <f t="shared" si="1"/>
        <v>2.4475000000000002</v>
      </c>
      <c r="M29" s="39"/>
      <c r="N29" s="63" t="s">
        <v>38</v>
      </c>
      <c r="O29" s="18">
        <v>41683</v>
      </c>
    </row>
    <row r="30" spans="1:15" ht="14.25">
      <c r="A30" s="6" t="s">
        <v>19</v>
      </c>
      <c r="B30" s="15"/>
      <c r="C30" s="15" t="s">
        <v>541</v>
      </c>
      <c r="D30" s="71" t="s">
        <v>542</v>
      </c>
      <c r="E30" s="15"/>
      <c r="F30" s="15"/>
      <c r="G30" s="15" t="s">
        <v>36</v>
      </c>
      <c r="H30" s="21" t="s">
        <v>543</v>
      </c>
      <c r="I30" s="15">
        <v>1</v>
      </c>
      <c r="J30" s="15" t="s">
        <v>23</v>
      </c>
      <c r="K30" s="72">
        <v>2.5529999999999999</v>
      </c>
      <c r="L30" s="62">
        <f t="shared" si="1"/>
        <v>2.5529999999999999</v>
      </c>
      <c r="M30" s="39"/>
      <c r="N30" s="63" t="s">
        <v>38</v>
      </c>
      <c r="O30" s="18">
        <v>41683</v>
      </c>
    </row>
    <row r="31" spans="1:15" ht="14.25">
      <c r="A31" s="6" t="s">
        <v>19</v>
      </c>
      <c r="B31" s="15"/>
      <c r="C31" s="15" t="s">
        <v>505</v>
      </c>
      <c r="D31" s="6" t="s">
        <v>506</v>
      </c>
      <c r="E31" s="6" t="s">
        <v>507</v>
      </c>
      <c r="F31" s="6" t="s">
        <v>508</v>
      </c>
      <c r="G31" s="6" t="s">
        <v>36</v>
      </c>
      <c r="H31" s="6" t="s">
        <v>509</v>
      </c>
      <c r="I31" s="6">
        <v>10</v>
      </c>
      <c r="J31" s="6" t="s">
        <v>23</v>
      </c>
      <c r="K31" s="8">
        <v>4.9950000000000001E-2</v>
      </c>
      <c r="L31" s="62">
        <f t="shared" si="1"/>
        <v>0.4995</v>
      </c>
      <c r="M31" s="39">
        <f>I31*$M$2</f>
        <v>7500</v>
      </c>
      <c r="N31" s="63" t="s">
        <v>510</v>
      </c>
      <c r="O31" s="65">
        <v>41689</v>
      </c>
    </row>
    <row r="32" spans="1:15" ht="14.25">
      <c r="A32" s="6" t="s">
        <v>19</v>
      </c>
      <c r="B32" s="15"/>
      <c r="C32" s="15" t="s">
        <v>511</v>
      </c>
      <c r="D32" s="6" t="s">
        <v>512</v>
      </c>
      <c r="E32" s="6"/>
      <c r="F32" s="6"/>
      <c r="G32" s="6" t="s">
        <v>36</v>
      </c>
      <c r="H32" s="6" t="s">
        <v>513</v>
      </c>
      <c r="I32" s="6">
        <v>1</v>
      </c>
      <c r="J32" s="6" t="s">
        <v>23</v>
      </c>
      <c r="K32" s="8">
        <v>0.12795000000000001</v>
      </c>
      <c r="L32" s="62">
        <f t="shared" si="1"/>
        <v>0.12795000000000001</v>
      </c>
      <c r="M32" s="39"/>
      <c r="N32" s="63" t="s">
        <v>38</v>
      </c>
      <c r="O32" s="18">
        <v>41683</v>
      </c>
    </row>
    <row r="33" spans="1:15" ht="14.25">
      <c r="A33" s="6" t="s">
        <v>19</v>
      </c>
      <c r="B33" s="15"/>
      <c r="C33" s="15" t="s">
        <v>544</v>
      </c>
      <c r="D33" s="6" t="s">
        <v>545</v>
      </c>
      <c r="E33" s="6" t="s">
        <v>482</v>
      </c>
      <c r="F33" s="6">
        <v>50579404</v>
      </c>
      <c r="G33" s="6" t="s">
        <v>36</v>
      </c>
      <c r="H33" s="6" t="s">
        <v>546</v>
      </c>
      <c r="I33" s="6">
        <v>2</v>
      </c>
      <c r="J33" s="6" t="s">
        <v>23</v>
      </c>
      <c r="K33" s="8">
        <v>0.12409000000000001</v>
      </c>
      <c r="L33" s="62">
        <f t="shared" si="1"/>
        <v>0.24818000000000001</v>
      </c>
      <c r="M33" s="39"/>
      <c r="N33" s="63" t="s">
        <v>38</v>
      </c>
      <c r="O33" s="18">
        <v>41683</v>
      </c>
    </row>
    <row r="34" spans="1:15" ht="14.25">
      <c r="A34" s="6" t="s">
        <v>19</v>
      </c>
      <c r="B34" s="6"/>
      <c r="C34" s="6" t="s">
        <v>209</v>
      </c>
      <c r="D34" s="6" t="s">
        <v>210</v>
      </c>
      <c r="E34" s="6" t="s">
        <v>211</v>
      </c>
      <c r="F34" s="6" t="s">
        <v>212</v>
      </c>
      <c r="G34" s="6" t="s">
        <v>67</v>
      </c>
      <c r="H34" s="6" t="s">
        <v>213</v>
      </c>
      <c r="I34" s="6">
        <v>960</v>
      </c>
      <c r="J34" s="6" t="s">
        <v>69</v>
      </c>
      <c r="K34" s="8">
        <f>29.12/30480</f>
        <v>9.5538057742782152E-4</v>
      </c>
      <c r="L34" s="8">
        <f>SUM(K34*I34)</f>
        <v>0.91716535433070867</v>
      </c>
      <c r="M34" s="39"/>
      <c r="N34" s="63" t="s">
        <v>73</v>
      </c>
      <c r="O34" s="18">
        <v>41679</v>
      </c>
    </row>
    <row r="35" spans="1:15" ht="14.25">
      <c r="A35" s="5"/>
      <c r="D35" s="74"/>
      <c r="H35" s="74"/>
      <c r="K35" s="75"/>
      <c r="L35" s="41"/>
    </row>
    <row r="36" spans="1:15" ht="14.25">
      <c r="A36" s="47" t="s">
        <v>401</v>
      </c>
      <c r="C36" s="47" t="s">
        <v>400</v>
      </c>
      <c r="I36" s="47">
        <v>1</v>
      </c>
      <c r="L36" s="48">
        <f>SUM(L37:L47)</f>
        <v>8.8089204133858274</v>
      </c>
    </row>
    <row r="37" spans="1:15" ht="14.25">
      <c r="A37" s="6" t="s">
        <v>19</v>
      </c>
      <c r="B37" s="15"/>
      <c r="C37" s="15" t="s">
        <v>532</v>
      </c>
      <c r="D37" s="21" t="s">
        <v>533</v>
      </c>
      <c r="E37" s="15"/>
      <c r="F37" s="15"/>
      <c r="G37" s="15" t="s">
        <v>36</v>
      </c>
      <c r="H37" s="21" t="s">
        <v>534</v>
      </c>
      <c r="I37" s="15">
        <v>660</v>
      </c>
      <c r="J37" s="15" t="s">
        <v>69</v>
      </c>
      <c r="K37" s="62">
        <f>77.896/304800</f>
        <v>2.5556430446194227E-4</v>
      </c>
      <c r="L37" s="62">
        <f t="shared" ref="L37:L43" si="2">I37*K37</f>
        <v>0.1686724409448819</v>
      </c>
      <c r="M37" s="39"/>
      <c r="N37" s="63" t="s">
        <v>38</v>
      </c>
      <c r="O37" s="18">
        <v>41683</v>
      </c>
    </row>
    <row r="38" spans="1:15" ht="14.25">
      <c r="A38" s="6" t="s">
        <v>19</v>
      </c>
      <c r="B38" s="6"/>
      <c r="C38" s="20" t="s">
        <v>547</v>
      </c>
      <c r="D38" s="6" t="s">
        <v>548</v>
      </c>
      <c r="E38" s="6"/>
      <c r="F38" s="6"/>
      <c r="G38" s="6" t="s">
        <v>36</v>
      </c>
      <c r="H38" s="6" t="s">
        <v>549</v>
      </c>
      <c r="I38" s="6">
        <v>330</v>
      </c>
      <c r="J38" s="6" t="s">
        <v>69</v>
      </c>
      <c r="K38" s="62">
        <f>77.896/304800</f>
        <v>2.5556430446194227E-4</v>
      </c>
      <c r="L38" s="62">
        <f t="shared" si="2"/>
        <v>8.4336220472440951E-2</v>
      </c>
      <c r="M38" s="39"/>
      <c r="N38" s="63" t="s">
        <v>38</v>
      </c>
      <c r="O38" s="18">
        <v>41683</v>
      </c>
    </row>
    <row r="39" spans="1:15" ht="14.25">
      <c r="A39" s="6" t="s">
        <v>19</v>
      </c>
      <c r="B39" s="6"/>
      <c r="C39" s="20" t="s">
        <v>550</v>
      </c>
      <c r="D39" s="6" t="s">
        <v>551</v>
      </c>
      <c r="E39" s="6"/>
      <c r="F39" s="6"/>
      <c r="G39" s="6" t="s">
        <v>36</v>
      </c>
      <c r="H39" s="6" t="s">
        <v>552</v>
      </c>
      <c r="I39" s="6">
        <v>330</v>
      </c>
      <c r="J39" s="6" t="s">
        <v>69</v>
      </c>
      <c r="K39" s="62">
        <f>77.896/304800</f>
        <v>2.5556430446194227E-4</v>
      </c>
      <c r="L39" s="62">
        <f t="shared" si="2"/>
        <v>8.4336220472440951E-2</v>
      </c>
      <c r="M39" s="39"/>
      <c r="N39" s="63" t="s">
        <v>553</v>
      </c>
      <c r="O39" s="18">
        <v>41696</v>
      </c>
    </row>
    <row r="40" spans="1:15" ht="14.25">
      <c r="A40" s="6" t="s">
        <v>19</v>
      </c>
      <c r="B40" s="15"/>
      <c r="C40" s="15" t="s">
        <v>535</v>
      </c>
      <c r="D40" s="21" t="s">
        <v>536</v>
      </c>
      <c r="E40" s="15"/>
      <c r="F40" s="15"/>
      <c r="G40" s="15" t="s">
        <v>36</v>
      </c>
      <c r="H40" s="21" t="s">
        <v>537</v>
      </c>
      <c r="I40" s="15">
        <v>330</v>
      </c>
      <c r="J40" s="15" t="s">
        <v>69</v>
      </c>
      <c r="K40" s="62">
        <f>310.223/304800</f>
        <v>1.0177919947506563E-3</v>
      </c>
      <c r="L40" s="62">
        <f t="shared" si="2"/>
        <v>0.33587135826771658</v>
      </c>
      <c r="M40" s="39"/>
      <c r="N40" s="63" t="s">
        <v>38</v>
      </c>
      <c r="O40" s="18">
        <v>41683</v>
      </c>
    </row>
    <row r="41" spans="1:15" ht="14.25">
      <c r="A41" s="6" t="s">
        <v>19</v>
      </c>
      <c r="B41" s="15"/>
      <c r="C41" s="15" t="s">
        <v>538</v>
      </c>
      <c r="D41" s="71" t="s">
        <v>539</v>
      </c>
      <c r="E41" s="15"/>
      <c r="F41" s="15"/>
      <c r="G41" s="15" t="s">
        <v>36</v>
      </c>
      <c r="H41" s="21" t="s">
        <v>540</v>
      </c>
      <c r="I41" s="15">
        <v>1</v>
      </c>
      <c r="J41" s="15" t="s">
        <v>23</v>
      </c>
      <c r="K41" s="72">
        <v>2.5139999999999998</v>
      </c>
      <c r="L41" s="62">
        <f t="shared" si="2"/>
        <v>2.5139999999999998</v>
      </c>
      <c r="M41" s="39"/>
      <c r="N41" s="63" t="s">
        <v>38</v>
      </c>
      <c r="O41" s="18">
        <v>41683</v>
      </c>
    </row>
    <row r="42" spans="1:15" ht="14.25">
      <c r="A42" s="6" t="s">
        <v>19</v>
      </c>
      <c r="B42" s="15"/>
      <c r="C42" s="15" t="s">
        <v>520</v>
      </c>
      <c r="D42" s="71" t="s">
        <v>521</v>
      </c>
      <c r="E42" s="15"/>
      <c r="F42" s="15"/>
      <c r="G42" s="15" t="s">
        <v>36</v>
      </c>
      <c r="H42" s="68" t="s">
        <v>522</v>
      </c>
      <c r="I42" s="15">
        <v>9</v>
      </c>
      <c r="J42" s="15" t="s">
        <v>23</v>
      </c>
      <c r="K42" s="73">
        <f>890/4000</f>
        <v>0.2225</v>
      </c>
      <c r="L42" s="62">
        <f t="shared" si="2"/>
        <v>2.0024999999999999</v>
      </c>
      <c r="M42" s="39"/>
      <c r="N42" s="63" t="s">
        <v>38</v>
      </c>
      <c r="O42" s="18">
        <v>41683</v>
      </c>
    </row>
    <row r="43" spans="1:15" ht="14.25">
      <c r="A43" s="6" t="s">
        <v>19</v>
      </c>
      <c r="B43" s="15"/>
      <c r="C43" s="15" t="s">
        <v>541</v>
      </c>
      <c r="D43" s="71" t="s">
        <v>542</v>
      </c>
      <c r="E43" s="15"/>
      <c r="F43" s="15"/>
      <c r="G43" s="15" t="s">
        <v>36</v>
      </c>
      <c r="H43" s="21" t="s">
        <v>543</v>
      </c>
      <c r="I43" s="15">
        <v>1</v>
      </c>
      <c r="J43" s="15" t="s">
        <v>23</v>
      </c>
      <c r="K43" s="72">
        <v>2.5529999999999999</v>
      </c>
      <c r="L43" s="62">
        <f t="shared" si="2"/>
        <v>2.5529999999999999</v>
      </c>
      <c r="M43" s="39"/>
      <c r="N43" s="63" t="s">
        <v>38</v>
      </c>
      <c r="O43" s="18">
        <v>41683</v>
      </c>
    </row>
    <row r="44" spans="1:15" ht="14.25">
      <c r="A44" s="6" t="s">
        <v>19</v>
      </c>
      <c r="B44" s="6"/>
      <c r="C44" s="6" t="s">
        <v>209</v>
      </c>
      <c r="D44" s="6" t="s">
        <v>210</v>
      </c>
      <c r="E44" s="6" t="s">
        <v>211</v>
      </c>
      <c r="F44" s="6" t="s">
        <v>212</v>
      </c>
      <c r="G44" s="6" t="s">
        <v>67</v>
      </c>
      <c r="H44" s="6" t="s">
        <v>213</v>
      </c>
      <c r="I44" s="6">
        <v>300</v>
      </c>
      <c r="J44" s="6" t="s">
        <v>69</v>
      </c>
      <c r="K44" s="8">
        <f>29.12/30480</f>
        <v>9.5538057742782152E-4</v>
      </c>
      <c r="L44" s="8">
        <f>SUM(K44*I44)</f>
        <v>0.28661417322834648</v>
      </c>
      <c r="M44" s="39"/>
      <c r="N44" s="63" t="s">
        <v>73</v>
      </c>
      <c r="O44" s="18">
        <v>41679</v>
      </c>
    </row>
    <row r="45" spans="1:15" ht="14.25">
      <c r="A45" s="6" t="s">
        <v>19</v>
      </c>
      <c r="B45" s="15"/>
      <c r="C45" s="15" t="s">
        <v>505</v>
      </c>
      <c r="D45" s="6" t="s">
        <v>506</v>
      </c>
      <c r="E45" s="6" t="s">
        <v>507</v>
      </c>
      <c r="F45" s="6" t="s">
        <v>508</v>
      </c>
      <c r="G45" s="6" t="s">
        <v>36</v>
      </c>
      <c r="H45" s="6" t="s">
        <v>509</v>
      </c>
      <c r="I45" s="6">
        <v>8</v>
      </c>
      <c r="J45" s="6" t="s">
        <v>23</v>
      </c>
      <c r="K45" s="8">
        <v>4.9950000000000001E-2</v>
      </c>
      <c r="L45" s="62">
        <f>I45*K45</f>
        <v>0.39960000000000001</v>
      </c>
      <c r="M45" s="39">
        <f>I45*$M$2</f>
        <v>6000</v>
      </c>
      <c r="N45" s="63" t="s">
        <v>510</v>
      </c>
      <c r="O45" s="65">
        <v>41689</v>
      </c>
    </row>
    <row r="46" spans="1:15" ht="14.25">
      <c r="A46" s="6" t="s">
        <v>19</v>
      </c>
      <c r="B46" s="15"/>
      <c r="C46" s="15" t="s">
        <v>511</v>
      </c>
      <c r="D46" s="6" t="s">
        <v>512</v>
      </c>
      <c r="E46" s="6"/>
      <c r="F46" s="6"/>
      <c r="G46" s="6" t="s">
        <v>36</v>
      </c>
      <c r="H46" s="6" t="s">
        <v>513</v>
      </c>
      <c r="I46" s="6">
        <v>2</v>
      </c>
      <c r="J46" s="6" t="s">
        <v>23</v>
      </c>
      <c r="K46" s="8">
        <v>0.12795000000000001</v>
      </c>
      <c r="L46" s="62">
        <f>I46*K46</f>
        <v>0.25590000000000002</v>
      </c>
      <c r="M46" s="39"/>
      <c r="N46" s="63" t="s">
        <v>38</v>
      </c>
      <c r="O46" s="18">
        <v>41683</v>
      </c>
    </row>
    <row r="47" spans="1:15" ht="14.25">
      <c r="A47" s="6" t="s">
        <v>19</v>
      </c>
      <c r="B47" s="15"/>
      <c r="C47" s="15" t="s">
        <v>544</v>
      </c>
      <c r="D47" s="6" t="s">
        <v>545</v>
      </c>
      <c r="E47" s="6" t="s">
        <v>482</v>
      </c>
      <c r="F47" s="6">
        <v>50579404</v>
      </c>
      <c r="G47" s="6" t="s">
        <v>36</v>
      </c>
      <c r="H47" s="6" t="s">
        <v>546</v>
      </c>
      <c r="I47" s="6">
        <v>1</v>
      </c>
      <c r="J47" s="6" t="s">
        <v>23</v>
      </c>
      <c r="K47" s="8">
        <v>0.12409000000000001</v>
      </c>
      <c r="L47" s="62">
        <f>I47*K47</f>
        <v>0.12409000000000001</v>
      </c>
      <c r="M47" s="39"/>
      <c r="N47" s="63" t="s">
        <v>38</v>
      </c>
      <c r="O47" s="18">
        <v>41683</v>
      </c>
    </row>
    <row r="48" spans="1:15" ht="14.25">
      <c r="A48" s="5"/>
      <c r="D48" s="74"/>
      <c r="H48" s="74"/>
      <c r="K48" s="75"/>
      <c r="L48" s="41"/>
    </row>
    <row r="49" spans="1:15" ht="14.25">
      <c r="A49" s="47" t="s">
        <v>403</v>
      </c>
      <c r="C49" s="47" t="s">
        <v>402</v>
      </c>
      <c r="I49" s="47">
        <v>1</v>
      </c>
      <c r="L49" s="48">
        <f>SUM(L50:L64)</f>
        <v>15.148143359580052</v>
      </c>
    </row>
    <row r="50" spans="1:15" ht="14.25">
      <c r="A50" s="6" t="s">
        <v>19</v>
      </c>
      <c r="B50" s="15"/>
      <c r="C50" s="15" t="s">
        <v>532</v>
      </c>
      <c r="D50" s="21" t="s">
        <v>533</v>
      </c>
      <c r="E50" s="15"/>
      <c r="F50" s="15"/>
      <c r="G50" s="15" t="s">
        <v>36</v>
      </c>
      <c r="H50" s="21" t="s">
        <v>534</v>
      </c>
      <c r="I50" s="15">
        <v>190</v>
      </c>
      <c r="J50" s="15" t="s">
        <v>69</v>
      </c>
      <c r="K50" s="62">
        <f>77.896/304800</f>
        <v>2.5556430446194227E-4</v>
      </c>
      <c r="L50" s="62">
        <f t="shared" ref="L50:L56" si="3">I50*K50</f>
        <v>4.8557217847769028E-2</v>
      </c>
      <c r="M50" s="39"/>
      <c r="N50" s="63" t="s">
        <v>38</v>
      </c>
      <c r="O50" s="18">
        <v>41683</v>
      </c>
    </row>
    <row r="51" spans="1:15" ht="14.25">
      <c r="A51" s="6" t="s">
        <v>19</v>
      </c>
      <c r="B51" s="6"/>
      <c r="C51" s="20" t="s">
        <v>547</v>
      </c>
      <c r="D51" s="6" t="s">
        <v>548</v>
      </c>
      <c r="E51" s="6"/>
      <c r="F51" s="6"/>
      <c r="G51" s="6" t="s">
        <v>36</v>
      </c>
      <c r="H51" s="20" t="s">
        <v>549</v>
      </c>
      <c r="I51" s="6">
        <v>190</v>
      </c>
      <c r="J51" s="6" t="s">
        <v>69</v>
      </c>
      <c r="K51" s="62">
        <f>77.896/304800</f>
        <v>2.5556430446194227E-4</v>
      </c>
      <c r="L51" s="62">
        <f t="shared" si="3"/>
        <v>4.8557217847769028E-2</v>
      </c>
      <c r="M51" s="39"/>
      <c r="N51" s="63" t="s">
        <v>38</v>
      </c>
      <c r="O51" s="18">
        <v>41683</v>
      </c>
    </row>
    <row r="52" spans="1:15" ht="14.25">
      <c r="A52" s="6" t="s">
        <v>19</v>
      </c>
      <c r="B52" s="15"/>
      <c r="C52" s="15" t="s">
        <v>535</v>
      </c>
      <c r="D52" s="21" t="s">
        <v>536</v>
      </c>
      <c r="E52" s="15"/>
      <c r="F52" s="15"/>
      <c r="G52" s="15" t="s">
        <v>36</v>
      </c>
      <c r="H52" s="21" t="s">
        <v>537</v>
      </c>
      <c r="I52" s="15">
        <v>1120</v>
      </c>
      <c r="J52" s="15" t="s">
        <v>69</v>
      </c>
      <c r="K52" s="62">
        <f>310.223/304800</f>
        <v>1.0177919947506563E-3</v>
      </c>
      <c r="L52" s="62">
        <f t="shared" si="3"/>
        <v>1.139927034120735</v>
      </c>
      <c r="M52" s="39"/>
      <c r="N52" s="63" t="s">
        <v>38</v>
      </c>
      <c r="O52" s="18">
        <v>41683</v>
      </c>
    </row>
    <row r="53" spans="1:15" ht="14.25">
      <c r="A53" s="6" t="s">
        <v>19</v>
      </c>
      <c r="B53" s="15"/>
      <c r="C53" s="15" t="s">
        <v>538</v>
      </c>
      <c r="D53" s="71" t="s">
        <v>539</v>
      </c>
      <c r="E53" s="15"/>
      <c r="F53" s="15"/>
      <c r="G53" s="15" t="s">
        <v>36</v>
      </c>
      <c r="H53" s="21" t="s">
        <v>540</v>
      </c>
      <c r="I53" s="15">
        <v>1</v>
      </c>
      <c r="J53" s="15" t="s">
        <v>23</v>
      </c>
      <c r="K53" s="72">
        <v>2.5139999999999998</v>
      </c>
      <c r="L53" s="62">
        <f t="shared" si="3"/>
        <v>2.5139999999999998</v>
      </c>
      <c r="M53" s="39"/>
      <c r="N53" s="63" t="s">
        <v>38</v>
      </c>
      <c r="O53" s="18">
        <v>41683</v>
      </c>
    </row>
    <row r="54" spans="1:15" ht="14.25">
      <c r="A54" s="6" t="s">
        <v>19</v>
      </c>
      <c r="B54" s="15"/>
      <c r="C54" s="15" t="s">
        <v>520</v>
      </c>
      <c r="D54" s="71" t="s">
        <v>521</v>
      </c>
      <c r="E54" s="15"/>
      <c r="F54" s="15"/>
      <c r="G54" s="15" t="s">
        <v>36</v>
      </c>
      <c r="H54" s="68" t="s">
        <v>522</v>
      </c>
      <c r="I54" s="15">
        <v>13</v>
      </c>
      <c r="J54" s="15" t="s">
        <v>23</v>
      </c>
      <c r="K54" s="73">
        <f>890/4000</f>
        <v>0.2225</v>
      </c>
      <c r="L54" s="62">
        <f t="shared" si="3"/>
        <v>2.8925000000000001</v>
      </c>
      <c r="M54" s="39"/>
      <c r="N54" s="63" t="s">
        <v>38</v>
      </c>
      <c r="O54" s="18">
        <v>41683</v>
      </c>
    </row>
    <row r="55" spans="1:15" ht="14.25">
      <c r="A55" s="6" t="s">
        <v>19</v>
      </c>
      <c r="B55" s="15"/>
      <c r="C55" s="15" t="s">
        <v>517</v>
      </c>
      <c r="D55" s="71" t="s">
        <v>518</v>
      </c>
      <c r="E55" s="15"/>
      <c r="F55" s="15"/>
      <c r="G55" s="15" t="s">
        <v>36</v>
      </c>
      <c r="H55" s="68" t="s">
        <v>519</v>
      </c>
      <c r="I55" s="15">
        <v>1</v>
      </c>
      <c r="J55" s="15" t="s">
        <v>23</v>
      </c>
      <c r="K55" s="72">
        <f>830/4000</f>
        <v>0.20749999999999999</v>
      </c>
      <c r="L55" s="62">
        <f t="shared" si="3"/>
        <v>0.20749999999999999</v>
      </c>
      <c r="M55" s="39"/>
      <c r="N55" s="63" t="s">
        <v>38</v>
      </c>
      <c r="O55" s="18">
        <v>41683</v>
      </c>
    </row>
    <row r="56" spans="1:15" ht="14.25">
      <c r="A56" s="6" t="s">
        <v>19</v>
      </c>
      <c r="B56" s="15"/>
      <c r="C56" s="15" t="s">
        <v>554</v>
      </c>
      <c r="D56" s="71" t="s">
        <v>555</v>
      </c>
      <c r="E56" s="15"/>
      <c r="F56" s="15"/>
      <c r="G56" s="15" t="s">
        <v>36</v>
      </c>
      <c r="H56" s="21" t="s">
        <v>556</v>
      </c>
      <c r="I56" s="15">
        <v>1</v>
      </c>
      <c r="J56" s="15" t="s">
        <v>23</v>
      </c>
      <c r="K56" s="72">
        <v>6.0119999999999996</v>
      </c>
      <c r="L56" s="62">
        <f t="shared" si="3"/>
        <v>6.0119999999999996</v>
      </c>
      <c r="M56" s="39"/>
      <c r="N56" s="63" t="s">
        <v>38</v>
      </c>
      <c r="O56" s="18">
        <v>41683</v>
      </c>
    </row>
    <row r="57" spans="1:15" ht="14.25">
      <c r="A57" s="6" t="s">
        <v>19</v>
      </c>
      <c r="B57" s="6"/>
      <c r="C57" s="6" t="s">
        <v>209</v>
      </c>
      <c r="D57" s="6" t="s">
        <v>210</v>
      </c>
      <c r="E57" s="6" t="s">
        <v>211</v>
      </c>
      <c r="F57" s="6" t="s">
        <v>212</v>
      </c>
      <c r="G57" s="6" t="s">
        <v>67</v>
      </c>
      <c r="H57" s="6" t="s">
        <v>213</v>
      </c>
      <c r="I57" s="6">
        <v>420</v>
      </c>
      <c r="J57" s="6" t="s">
        <v>69</v>
      </c>
      <c r="K57" s="8">
        <f>29.12/30480</f>
        <v>9.5538057742782152E-4</v>
      </c>
      <c r="L57" s="8">
        <f>SUM(K57*I57)</f>
        <v>0.40125984251968505</v>
      </c>
      <c r="M57" s="39"/>
      <c r="N57" s="63" t="s">
        <v>73</v>
      </c>
      <c r="O57" s="18">
        <v>41679</v>
      </c>
    </row>
    <row r="58" spans="1:15" ht="14.25">
      <c r="A58" s="6" t="s">
        <v>19</v>
      </c>
      <c r="B58" s="6"/>
      <c r="C58" s="6" t="s">
        <v>557</v>
      </c>
      <c r="D58" s="6" t="s">
        <v>558</v>
      </c>
      <c r="E58" s="6" t="s">
        <v>211</v>
      </c>
      <c r="F58" s="6"/>
      <c r="G58" s="6" t="s">
        <v>67</v>
      </c>
      <c r="H58" s="6" t="s">
        <v>559</v>
      </c>
      <c r="I58" s="6">
        <v>240</v>
      </c>
      <c r="J58" s="6" t="s">
        <v>69</v>
      </c>
      <c r="K58" s="8">
        <f>37.79/30480</f>
        <v>1.2398293963254592E-3</v>
      </c>
      <c r="L58" s="8">
        <f>SUM(K58*I58)</f>
        <v>0.29755905511811021</v>
      </c>
      <c r="M58" s="39"/>
      <c r="N58" s="63" t="s">
        <v>73</v>
      </c>
      <c r="O58" s="18">
        <v>41679</v>
      </c>
    </row>
    <row r="59" spans="1:15" ht="14.25">
      <c r="A59" s="6" t="s">
        <v>19</v>
      </c>
      <c r="B59" s="15"/>
      <c r="C59" s="15" t="s">
        <v>505</v>
      </c>
      <c r="D59" s="6" t="s">
        <v>506</v>
      </c>
      <c r="E59" s="6" t="s">
        <v>507</v>
      </c>
      <c r="F59" s="6" t="s">
        <v>508</v>
      </c>
      <c r="G59" s="6" t="s">
        <v>36</v>
      </c>
      <c r="H59" s="6" t="s">
        <v>509</v>
      </c>
      <c r="I59" s="6">
        <v>14</v>
      </c>
      <c r="J59" s="6" t="s">
        <v>23</v>
      </c>
      <c r="K59" s="8">
        <v>4.9950000000000001E-2</v>
      </c>
      <c r="L59" s="62">
        <f t="shared" ref="L59:L64" si="4">I59*K59</f>
        <v>0.69930000000000003</v>
      </c>
      <c r="M59" s="39">
        <f>I59*$M$2</f>
        <v>10500</v>
      </c>
      <c r="N59" s="63" t="s">
        <v>510</v>
      </c>
      <c r="O59" s="65">
        <v>41689</v>
      </c>
    </row>
    <row r="60" spans="1:15" ht="14.25">
      <c r="A60" s="6" t="s">
        <v>19</v>
      </c>
      <c r="B60" s="15"/>
      <c r="C60" s="15" t="s">
        <v>511</v>
      </c>
      <c r="D60" s="6" t="s">
        <v>512</v>
      </c>
      <c r="E60" s="6"/>
      <c r="F60" s="6"/>
      <c r="G60" s="6" t="s">
        <v>36</v>
      </c>
      <c r="H60" s="6" t="s">
        <v>513</v>
      </c>
      <c r="I60" s="6">
        <v>1</v>
      </c>
      <c r="J60" s="6" t="s">
        <v>23</v>
      </c>
      <c r="K60" s="8">
        <v>0.12795000000000001</v>
      </c>
      <c r="L60" s="62">
        <f t="shared" si="4"/>
        <v>0.12795000000000001</v>
      </c>
      <c r="M60" s="39"/>
      <c r="N60" s="63" t="s">
        <v>38</v>
      </c>
      <c r="O60" s="18">
        <v>41683</v>
      </c>
    </row>
    <row r="61" spans="1:15" ht="14.25">
      <c r="A61" s="6" t="s">
        <v>19</v>
      </c>
      <c r="B61" s="15"/>
      <c r="C61" s="15" t="s">
        <v>544</v>
      </c>
      <c r="D61" s="6" t="s">
        <v>545</v>
      </c>
      <c r="E61" s="6" t="s">
        <v>482</v>
      </c>
      <c r="F61" s="6">
        <v>50579404</v>
      </c>
      <c r="G61" s="6" t="s">
        <v>36</v>
      </c>
      <c r="H61" s="6" t="s">
        <v>546</v>
      </c>
      <c r="I61" s="6">
        <v>3</v>
      </c>
      <c r="J61" s="6" t="s">
        <v>23</v>
      </c>
      <c r="K61" s="8">
        <v>0.12409000000000001</v>
      </c>
      <c r="L61" s="62">
        <f t="shared" si="4"/>
        <v>0.37226999999999999</v>
      </c>
      <c r="M61" s="39"/>
      <c r="N61" s="63" t="s">
        <v>38</v>
      </c>
      <c r="O61" s="18">
        <v>41683</v>
      </c>
    </row>
    <row r="62" spans="1:15" ht="14.25">
      <c r="A62" s="6" t="s">
        <v>19</v>
      </c>
      <c r="B62" s="15"/>
      <c r="C62" s="15" t="s">
        <v>560</v>
      </c>
      <c r="D62" s="6" t="s">
        <v>561</v>
      </c>
      <c r="E62" s="6"/>
      <c r="F62" s="6"/>
      <c r="G62" s="6" t="s">
        <v>153</v>
      </c>
      <c r="H62" s="6" t="s">
        <v>562</v>
      </c>
      <c r="I62" s="6">
        <v>1</v>
      </c>
      <c r="J62" s="6" t="s">
        <v>23</v>
      </c>
      <c r="K62" s="8">
        <f>6.37/100</f>
        <v>6.3700000000000007E-2</v>
      </c>
      <c r="L62" s="62">
        <f t="shared" si="4"/>
        <v>6.3700000000000007E-2</v>
      </c>
      <c r="M62" s="39"/>
      <c r="N62" s="20"/>
      <c r="O62" s="18"/>
    </row>
    <row r="63" spans="1:15" ht="14.25">
      <c r="A63" s="6" t="s">
        <v>19</v>
      </c>
      <c r="B63" s="15"/>
      <c r="C63" s="15" t="s">
        <v>563</v>
      </c>
      <c r="D63" s="6" t="s">
        <v>564</v>
      </c>
      <c r="E63" s="6"/>
      <c r="F63" s="6"/>
      <c r="G63" s="6" t="s">
        <v>565</v>
      </c>
      <c r="H63" s="6" t="s">
        <v>566</v>
      </c>
      <c r="I63" s="6">
        <v>240</v>
      </c>
      <c r="J63" s="6" t="s">
        <v>69</v>
      </c>
      <c r="K63" s="8">
        <f>29.98/30480</f>
        <v>9.835958005249344E-4</v>
      </c>
      <c r="L63" s="62">
        <f t="shared" si="4"/>
        <v>0.23606299212598425</v>
      </c>
      <c r="M63" s="39"/>
      <c r="N63" s="20"/>
      <c r="O63" s="18"/>
    </row>
    <row r="64" spans="1:15" ht="14.25">
      <c r="A64" s="6" t="s">
        <v>19</v>
      </c>
      <c r="B64" s="15"/>
      <c r="C64" s="15" t="s">
        <v>567</v>
      </c>
      <c r="D64" s="6" t="s">
        <v>568</v>
      </c>
      <c r="E64" s="6"/>
      <c r="F64" s="6"/>
      <c r="G64" s="6" t="s">
        <v>565</v>
      </c>
      <c r="H64" s="6" t="s">
        <v>569</v>
      </c>
      <c r="I64" s="6">
        <v>1</v>
      </c>
      <c r="J64" s="6" t="s">
        <v>23</v>
      </c>
      <c r="K64" s="8">
        <v>8.6999999999999994E-2</v>
      </c>
      <c r="L64" s="62">
        <f t="shared" si="4"/>
        <v>8.6999999999999994E-2</v>
      </c>
      <c r="M64" s="39"/>
      <c r="N64" s="20"/>
      <c r="O64" s="18"/>
    </row>
    <row r="65" spans="1:15" ht="14.25">
      <c r="A65" s="5"/>
      <c r="D65" s="74"/>
      <c r="H65" s="74"/>
      <c r="K65" s="75"/>
      <c r="L65" s="41"/>
    </row>
    <row r="66" spans="1:15" ht="14.25">
      <c r="A66" s="47" t="s">
        <v>405</v>
      </c>
      <c r="C66" s="1" t="s">
        <v>404</v>
      </c>
      <c r="I66" s="47">
        <v>1</v>
      </c>
      <c r="L66" s="48">
        <f>SUM(L67:L72)</f>
        <v>1.5458454330708662</v>
      </c>
    </row>
    <row r="67" spans="1:15" ht="14.25">
      <c r="A67" s="6" t="s">
        <v>19</v>
      </c>
      <c r="B67" s="6"/>
      <c r="C67" s="6" t="s">
        <v>480</v>
      </c>
      <c r="D67" s="6" t="s">
        <v>481</v>
      </c>
      <c r="E67" s="6" t="s">
        <v>482</v>
      </c>
      <c r="F67" s="6" t="s">
        <v>483</v>
      </c>
      <c r="G67" s="6" t="s">
        <v>36</v>
      </c>
      <c r="H67" s="6" t="s">
        <v>484</v>
      </c>
      <c r="I67" s="6">
        <v>2</v>
      </c>
      <c r="J67" s="6" t="s">
        <v>23</v>
      </c>
      <c r="K67" s="8">
        <v>0.11</v>
      </c>
      <c r="L67" s="62">
        <f t="shared" ref="L67:L72" si="5">I67*K67</f>
        <v>0.22</v>
      </c>
      <c r="M67" s="39">
        <f>I67*$M$2</f>
        <v>1500</v>
      </c>
      <c r="N67" s="63" t="s">
        <v>510</v>
      </c>
      <c r="O67" s="65">
        <v>41689</v>
      </c>
    </row>
    <row r="68" spans="1:15" ht="14.25">
      <c r="A68" s="6" t="s">
        <v>19</v>
      </c>
      <c r="B68" s="6"/>
      <c r="C68" s="6" t="s">
        <v>570</v>
      </c>
      <c r="D68" s="6" t="s">
        <v>571</v>
      </c>
      <c r="E68" s="6"/>
      <c r="F68" s="6"/>
      <c r="G68" s="6" t="s">
        <v>36</v>
      </c>
      <c r="H68" s="6" t="s">
        <v>572</v>
      </c>
      <c r="I68" s="6">
        <v>1</v>
      </c>
      <c r="J68" s="6" t="s">
        <v>23</v>
      </c>
      <c r="K68" s="8">
        <v>0.32665</v>
      </c>
      <c r="L68" s="62">
        <f t="shared" si="5"/>
        <v>0.32665</v>
      </c>
      <c r="M68" s="39"/>
      <c r="N68" s="63" t="s">
        <v>38</v>
      </c>
      <c r="O68" s="18">
        <v>41683</v>
      </c>
    </row>
    <row r="69" spans="1:15" ht="14.25">
      <c r="A69" s="6" t="s">
        <v>19</v>
      </c>
      <c r="B69" s="15"/>
      <c r="C69" s="15" t="s">
        <v>532</v>
      </c>
      <c r="D69" s="21" t="s">
        <v>533</v>
      </c>
      <c r="E69" s="15"/>
      <c r="F69" s="15"/>
      <c r="G69" s="15" t="s">
        <v>36</v>
      </c>
      <c r="H69" s="21" t="s">
        <v>534</v>
      </c>
      <c r="I69" s="15">
        <v>120</v>
      </c>
      <c r="J69" s="15" t="s">
        <v>69</v>
      </c>
      <c r="K69" s="62">
        <f>77.896/304800</f>
        <v>2.5556430446194227E-4</v>
      </c>
      <c r="L69" s="62">
        <f t="shared" si="5"/>
        <v>3.0667716535433071E-2</v>
      </c>
      <c r="M69" s="39"/>
      <c r="N69" s="63" t="s">
        <v>38</v>
      </c>
      <c r="O69" s="18">
        <v>41683</v>
      </c>
    </row>
    <row r="70" spans="1:15" ht="14.25">
      <c r="A70" s="6" t="s">
        <v>19</v>
      </c>
      <c r="B70" s="6"/>
      <c r="C70" s="20" t="s">
        <v>547</v>
      </c>
      <c r="D70" s="6" t="s">
        <v>548</v>
      </c>
      <c r="E70" s="6"/>
      <c r="F70" s="6"/>
      <c r="G70" s="6" t="s">
        <v>36</v>
      </c>
      <c r="H70" s="6" t="s">
        <v>549</v>
      </c>
      <c r="I70" s="6">
        <v>120</v>
      </c>
      <c r="J70" s="6" t="s">
        <v>69</v>
      </c>
      <c r="K70" s="62">
        <f>77.896/304800</f>
        <v>2.5556430446194227E-4</v>
      </c>
      <c r="L70" s="62">
        <f t="shared" si="5"/>
        <v>3.0667716535433071E-2</v>
      </c>
      <c r="M70" s="39"/>
      <c r="N70" s="63" t="s">
        <v>38</v>
      </c>
      <c r="O70" s="18">
        <v>41683</v>
      </c>
    </row>
    <row r="71" spans="1:15" ht="14.25">
      <c r="A71" s="6" t="s">
        <v>19</v>
      </c>
      <c r="B71" s="15"/>
      <c r="C71" s="15" t="s">
        <v>573</v>
      </c>
      <c r="D71" s="21" t="s">
        <v>574</v>
      </c>
      <c r="E71" s="15"/>
      <c r="F71" s="15"/>
      <c r="G71" s="15" t="s">
        <v>36</v>
      </c>
      <c r="H71" s="21" t="s">
        <v>575</v>
      </c>
      <c r="I71" s="15">
        <v>2</v>
      </c>
      <c r="J71" s="15" t="s">
        <v>23</v>
      </c>
      <c r="K71" s="22">
        <v>0.14366000000000001</v>
      </c>
      <c r="L71" s="62">
        <f t="shared" si="5"/>
        <v>0.28732000000000002</v>
      </c>
      <c r="M71" s="39"/>
      <c r="N71" s="63" t="s">
        <v>38</v>
      </c>
      <c r="O71" s="18">
        <v>41683</v>
      </c>
    </row>
    <row r="72" spans="1:15" ht="14.25">
      <c r="A72" s="6" t="s">
        <v>19</v>
      </c>
      <c r="B72" s="15"/>
      <c r="C72" s="15" t="s">
        <v>576</v>
      </c>
      <c r="D72" s="21" t="s">
        <v>577</v>
      </c>
      <c r="E72" s="15"/>
      <c r="F72" s="15"/>
      <c r="G72" s="15" t="s">
        <v>36</v>
      </c>
      <c r="H72" s="21" t="s">
        <v>578</v>
      </c>
      <c r="I72" s="15">
        <v>1</v>
      </c>
      <c r="J72" s="15" t="s">
        <v>23</v>
      </c>
      <c r="K72" s="22">
        <v>0.65054000000000001</v>
      </c>
      <c r="L72" s="62">
        <f t="shared" si="5"/>
        <v>0.65054000000000001</v>
      </c>
      <c r="M72" s="39"/>
      <c r="N72" s="63" t="s">
        <v>38</v>
      </c>
      <c r="O72" s="18">
        <v>41683</v>
      </c>
    </row>
    <row r="73" spans="1:15" ht="14.25">
      <c r="A73" s="5"/>
      <c r="D73" s="74"/>
      <c r="H73" s="74"/>
      <c r="K73" s="75"/>
      <c r="L73" s="41"/>
    </row>
    <row r="74" spans="1:15" ht="14.25">
      <c r="A74" s="47" t="s">
        <v>407</v>
      </c>
      <c r="C74" s="1" t="s">
        <v>406</v>
      </c>
      <c r="I74" s="47">
        <v>1</v>
      </c>
      <c r="L74" s="48">
        <f>SUM(L75:L80)</f>
        <v>1.5560680052493439</v>
      </c>
    </row>
    <row r="75" spans="1:15" ht="14.25">
      <c r="A75" s="6" t="s">
        <v>19</v>
      </c>
      <c r="B75" s="6"/>
      <c r="C75" s="6" t="s">
        <v>480</v>
      </c>
      <c r="D75" s="6" t="s">
        <v>481</v>
      </c>
      <c r="E75" s="6" t="s">
        <v>482</v>
      </c>
      <c r="F75" s="6" t="s">
        <v>483</v>
      </c>
      <c r="G75" s="6" t="s">
        <v>36</v>
      </c>
      <c r="H75" s="6" t="s">
        <v>484</v>
      </c>
      <c r="I75" s="6">
        <v>2</v>
      </c>
      <c r="J75" s="6" t="s">
        <v>23</v>
      </c>
      <c r="K75" s="8">
        <v>0.11</v>
      </c>
      <c r="L75" s="62">
        <f t="shared" ref="L75:L80" si="6">I75*K75</f>
        <v>0.22</v>
      </c>
      <c r="M75" s="39">
        <f>I75*$M$2</f>
        <v>1500</v>
      </c>
      <c r="N75" s="63" t="s">
        <v>510</v>
      </c>
      <c r="O75" s="65">
        <v>41689</v>
      </c>
    </row>
    <row r="76" spans="1:15" ht="14.25">
      <c r="A76" s="6" t="s">
        <v>19</v>
      </c>
      <c r="B76" s="6"/>
      <c r="C76" s="6" t="s">
        <v>570</v>
      </c>
      <c r="D76" s="6" t="s">
        <v>571</v>
      </c>
      <c r="E76" s="6"/>
      <c r="F76" s="6"/>
      <c r="G76" s="6" t="s">
        <v>36</v>
      </c>
      <c r="H76" s="6" t="s">
        <v>572</v>
      </c>
      <c r="I76" s="6">
        <v>1</v>
      </c>
      <c r="J76" s="6" t="s">
        <v>23</v>
      </c>
      <c r="K76" s="8">
        <v>0.32665</v>
      </c>
      <c r="L76" s="62">
        <f t="shared" si="6"/>
        <v>0.32665</v>
      </c>
      <c r="M76" s="39"/>
      <c r="N76" s="63" t="s">
        <v>38</v>
      </c>
      <c r="O76" s="18">
        <v>41683</v>
      </c>
    </row>
    <row r="77" spans="1:15" ht="14.25">
      <c r="A77" s="6" t="s">
        <v>19</v>
      </c>
      <c r="B77" s="15"/>
      <c r="C77" s="15" t="s">
        <v>532</v>
      </c>
      <c r="D77" s="21" t="s">
        <v>533</v>
      </c>
      <c r="E77" s="15"/>
      <c r="F77" s="15"/>
      <c r="G77" s="15" t="s">
        <v>36</v>
      </c>
      <c r="H77" s="21" t="s">
        <v>534</v>
      </c>
      <c r="I77" s="15">
        <v>140</v>
      </c>
      <c r="J77" s="15" t="s">
        <v>69</v>
      </c>
      <c r="K77" s="62">
        <f>77.896/304800</f>
        <v>2.5556430446194227E-4</v>
      </c>
      <c r="L77" s="62">
        <f t="shared" si="6"/>
        <v>3.5779002624671916E-2</v>
      </c>
      <c r="M77" s="39"/>
      <c r="N77" s="63" t="s">
        <v>38</v>
      </c>
      <c r="O77" s="18">
        <v>41683</v>
      </c>
    </row>
    <row r="78" spans="1:15" ht="14.25">
      <c r="A78" s="6" t="s">
        <v>19</v>
      </c>
      <c r="B78" s="6"/>
      <c r="C78" s="20" t="s">
        <v>547</v>
      </c>
      <c r="D78" s="6" t="s">
        <v>548</v>
      </c>
      <c r="E78" s="6"/>
      <c r="F78" s="6"/>
      <c r="G78" s="6" t="s">
        <v>36</v>
      </c>
      <c r="H78" s="6" t="s">
        <v>549</v>
      </c>
      <c r="I78" s="6">
        <v>140</v>
      </c>
      <c r="J78" s="6" t="s">
        <v>69</v>
      </c>
      <c r="K78" s="62">
        <f>77.896/304800</f>
        <v>2.5556430446194227E-4</v>
      </c>
      <c r="L78" s="62">
        <f t="shared" si="6"/>
        <v>3.5779002624671916E-2</v>
      </c>
      <c r="M78" s="39"/>
      <c r="N78" s="63" t="s">
        <v>38</v>
      </c>
      <c r="O78" s="18">
        <v>41683</v>
      </c>
    </row>
    <row r="79" spans="1:15" ht="14.25">
      <c r="A79" s="6" t="s">
        <v>19</v>
      </c>
      <c r="B79" s="15"/>
      <c r="C79" s="15" t="s">
        <v>573</v>
      </c>
      <c r="D79" s="21" t="s">
        <v>574</v>
      </c>
      <c r="E79" s="15"/>
      <c r="F79" s="15"/>
      <c r="G79" s="15" t="s">
        <v>36</v>
      </c>
      <c r="H79" s="21" t="s">
        <v>575</v>
      </c>
      <c r="I79" s="15">
        <v>2</v>
      </c>
      <c r="J79" s="15" t="s">
        <v>23</v>
      </c>
      <c r="K79" s="22">
        <v>0.14366000000000001</v>
      </c>
      <c r="L79" s="62">
        <f t="shared" si="6"/>
        <v>0.28732000000000002</v>
      </c>
      <c r="M79" s="39"/>
      <c r="N79" s="63" t="s">
        <v>38</v>
      </c>
      <c r="O79" s="18">
        <v>41683</v>
      </c>
    </row>
    <row r="80" spans="1:15" ht="14.25">
      <c r="A80" s="6" t="s">
        <v>19</v>
      </c>
      <c r="B80" s="15"/>
      <c r="C80" s="15" t="s">
        <v>576</v>
      </c>
      <c r="D80" s="21" t="s">
        <v>577</v>
      </c>
      <c r="E80" s="15"/>
      <c r="F80" s="15"/>
      <c r="G80" s="15" t="s">
        <v>36</v>
      </c>
      <c r="H80" s="21" t="s">
        <v>578</v>
      </c>
      <c r="I80" s="15">
        <v>1</v>
      </c>
      <c r="J80" s="15" t="s">
        <v>23</v>
      </c>
      <c r="K80" s="22">
        <v>0.65054000000000001</v>
      </c>
      <c r="L80" s="62">
        <f t="shared" si="6"/>
        <v>0.65054000000000001</v>
      </c>
      <c r="M80" s="39"/>
      <c r="N80" s="63" t="s">
        <v>38</v>
      </c>
      <c r="O80" s="18">
        <v>41683</v>
      </c>
    </row>
    <row r="81" spans="1:16" ht="14.25">
      <c r="A81" s="5"/>
      <c r="D81" s="74"/>
      <c r="H81" s="74"/>
      <c r="K81" s="75"/>
      <c r="L81" s="41"/>
    </row>
    <row r="82" spans="1:16" ht="14.25">
      <c r="A82" s="47" t="s">
        <v>409</v>
      </c>
      <c r="C82" s="1" t="s">
        <v>408</v>
      </c>
      <c r="I82" s="47">
        <v>1</v>
      </c>
      <c r="L82" s="48">
        <f>SUM(L83:L88)</f>
        <v>1.5867357217847768</v>
      </c>
    </row>
    <row r="83" spans="1:16" ht="14.25">
      <c r="A83" s="6" t="s">
        <v>19</v>
      </c>
      <c r="B83" s="6"/>
      <c r="C83" s="6" t="s">
        <v>480</v>
      </c>
      <c r="D83" s="6" t="s">
        <v>481</v>
      </c>
      <c r="E83" s="6" t="s">
        <v>482</v>
      </c>
      <c r="F83" s="6" t="s">
        <v>483</v>
      </c>
      <c r="G83" s="6" t="s">
        <v>36</v>
      </c>
      <c r="H83" s="6" t="s">
        <v>484</v>
      </c>
      <c r="I83" s="6">
        <v>2</v>
      </c>
      <c r="J83" s="6" t="s">
        <v>23</v>
      </c>
      <c r="K83" s="8">
        <v>0.11</v>
      </c>
      <c r="L83" s="62">
        <f>I83*K83</f>
        <v>0.22</v>
      </c>
      <c r="M83" s="39">
        <f>I83*$M$2</f>
        <v>1500</v>
      </c>
      <c r="N83" s="63" t="s">
        <v>510</v>
      </c>
      <c r="O83" s="65">
        <v>41689</v>
      </c>
    </row>
    <row r="84" spans="1:16" ht="14.25">
      <c r="A84" s="6" t="s">
        <v>19</v>
      </c>
      <c r="B84" s="6"/>
      <c r="C84" s="6" t="s">
        <v>570</v>
      </c>
      <c r="D84" s="6" t="s">
        <v>571</v>
      </c>
      <c r="E84" s="6"/>
      <c r="F84" s="6"/>
      <c r="G84" s="6" t="s">
        <v>36</v>
      </c>
      <c r="H84" s="6" t="s">
        <v>572</v>
      </c>
      <c r="I84" s="6">
        <v>1</v>
      </c>
      <c r="J84" s="6" t="s">
        <v>23</v>
      </c>
      <c r="K84" s="8">
        <v>0.32665</v>
      </c>
      <c r="L84" s="62">
        <f>I84*K84</f>
        <v>0.32665</v>
      </c>
      <c r="M84" s="39"/>
      <c r="N84" s="63" t="s">
        <v>38</v>
      </c>
      <c r="O84" s="18">
        <v>41683</v>
      </c>
    </row>
    <row r="85" spans="1:16" ht="14.25">
      <c r="A85" s="6" t="s">
        <v>19</v>
      </c>
      <c r="B85" s="15"/>
      <c r="C85" s="15" t="s">
        <v>532</v>
      </c>
      <c r="D85" s="21" t="s">
        <v>533</v>
      </c>
      <c r="E85" s="15"/>
      <c r="F85" s="15"/>
      <c r="G85" s="15" t="s">
        <v>36</v>
      </c>
      <c r="H85" s="21" t="s">
        <v>534</v>
      </c>
      <c r="I85" s="15">
        <v>200</v>
      </c>
      <c r="J85" s="15" t="s">
        <v>69</v>
      </c>
      <c r="K85" s="62">
        <f>77.896/304800</f>
        <v>2.5556430446194227E-4</v>
      </c>
      <c r="L85" s="62">
        <f>I85*K85</f>
        <v>5.1112860892388451E-2</v>
      </c>
      <c r="M85" s="39"/>
      <c r="N85" s="63" t="s">
        <v>38</v>
      </c>
      <c r="O85" s="18">
        <v>41683</v>
      </c>
    </row>
    <row r="86" spans="1:16" ht="14.25">
      <c r="A86" s="6" t="s">
        <v>19</v>
      </c>
      <c r="B86" s="6"/>
      <c r="C86" s="20" t="s">
        <v>550</v>
      </c>
      <c r="D86" s="19" t="s">
        <v>551</v>
      </c>
      <c r="E86" s="6"/>
      <c r="F86" s="6"/>
      <c r="G86" s="6" t="s">
        <v>36</v>
      </c>
      <c r="H86" s="6" t="s">
        <v>552</v>
      </c>
      <c r="I86" s="6">
        <v>200</v>
      </c>
      <c r="J86" s="6" t="s">
        <v>69</v>
      </c>
      <c r="K86" s="62">
        <f>77.896/304800</f>
        <v>2.5556430446194227E-4</v>
      </c>
      <c r="L86" s="62">
        <f>I86*K86</f>
        <v>5.1112860892388451E-2</v>
      </c>
      <c r="M86" s="39"/>
      <c r="N86" s="63" t="s">
        <v>553</v>
      </c>
      <c r="O86" s="18">
        <v>41696</v>
      </c>
    </row>
    <row r="87" spans="1:16" ht="14.25">
      <c r="A87" s="6" t="s">
        <v>19</v>
      </c>
      <c r="B87" s="15"/>
      <c r="C87" s="15" t="s">
        <v>573</v>
      </c>
      <c r="D87" s="21" t="s">
        <v>574</v>
      </c>
      <c r="E87" s="15"/>
      <c r="F87" s="15"/>
      <c r="G87" s="15" t="s">
        <v>36</v>
      </c>
      <c r="H87" s="21" t="s">
        <v>575</v>
      </c>
      <c r="I87" s="15">
        <v>2</v>
      </c>
      <c r="J87" s="15" t="s">
        <v>23</v>
      </c>
      <c r="K87" s="22">
        <v>0.14366000000000001</v>
      </c>
      <c r="L87" s="62">
        <f>I87*K87</f>
        <v>0.28732000000000002</v>
      </c>
      <c r="M87" s="39"/>
      <c r="N87" s="63" t="s">
        <v>38</v>
      </c>
      <c r="O87" s="18">
        <v>41683</v>
      </c>
    </row>
    <row r="88" spans="1:16" ht="14.25">
      <c r="A88" s="6" t="s">
        <v>19</v>
      </c>
      <c r="B88" s="15"/>
      <c r="C88" s="15" t="s">
        <v>576</v>
      </c>
      <c r="D88" s="21" t="s">
        <v>577</v>
      </c>
      <c r="E88" s="15"/>
      <c r="F88" s="15"/>
      <c r="G88" s="15" t="s">
        <v>36</v>
      </c>
      <c r="H88" s="21" t="s">
        <v>578</v>
      </c>
      <c r="I88" s="15">
        <v>1</v>
      </c>
      <c r="J88" s="15" t="s">
        <v>23</v>
      </c>
      <c r="K88" s="22">
        <v>0.65</v>
      </c>
      <c r="L88" s="62">
        <v>0.65054000000000001</v>
      </c>
      <c r="M88" s="39"/>
      <c r="N88" s="63" t="s">
        <v>38</v>
      </c>
      <c r="O88" s="18">
        <v>41683</v>
      </c>
    </row>
    <row r="89" spans="1:16" ht="14.25">
      <c r="A89" s="5"/>
      <c r="D89" s="74"/>
      <c r="H89" s="74"/>
      <c r="K89" s="75"/>
      <c r="L89" s="41"/>
    </row>
    <row r="90" spans="1:16" ht="14.25">
      <c r="A90" s="1" t="s">
        <v>411</v>
      </c>
      <c r="C90" s="47" t="s">
        <v>410</v>
      </c>
      <c r="D90" s="74"/>
      <c r="H90" s="74"/>
      <c r="I90" s="47">
        <v>1</v>
      </c>
      <c r="L90" s="48">
        <f>SUM(L91:L93)</f>
        <v>2.4966499999999998</v>
      </c>
    </row>
    <row r="91" spans="1:16" ht="14.25">
      <c r="A91" s="6" t="s">
        <v>19</v>
      </c>
      <c r="B91" s="6"/>
      <c r="C91" s="6" t="s">
        <v>579</v>
      </c>
      <c r="D91" s="6" t="s">
        <v>580</v>
      </c>
      <c r="E91" s="6"/>
      <c r="F91" s="6"/>
      <c r="G91" s="6" t="s">
        <v>581</v>
      </c>
      <c r="H91" s="6" t="s">
        <v>582</v>
      </c>
      <c r="I91" s="6">
        <v>1</v>
      </c>
      <c r="J91" s="6" t="s">
        <v>23</v>
      </c>
      <c r="K91" s="8">
        <v>1.95</v>
      </c>
      <c r="L91" s="8">
        <f>SUM(K91*I91)</f>
        <v>1.95</v>
      </c>
      <c r="M91" s="39">
        <v>750</v>
      </c>
      <c r="N91" s="76" t="s">
        <v>583</v>
      </c>
      <c r="O91" s="77">
        <v>41680</v>
      </c>
      <c r="P91" s="56">
        <v>41715</v>
      </c>
    </row>
    <row r="92" spans="1:16" ht="14.25">
      <c r="A92" s="6" t="s">
        <v>19</v>
      </c>
      <c r="B92" s="6"/>
      <c r="C92" s="6" t="s">
        <v>480</v>
      </c>
      <c r="D92" s="6" t="s">
        <v>481</v>
      </c>
      <c r="E92" s="6" t="s">
        <v>482</v>
      </c>
      <c r="F92" s="6" t="s">
        <v>483</v>
      </c>
      <c r="G92" s="6" t="s">
        <v>36</v>
      </c>
      <c r="H92" s="6" t="s">
        <v>484</v>
      </c>
      <c r="I92" s="6">
        <v>2</v>
      </c>
      <c r="J92" s="6" t="s">
        <v>23</v>
      </c>
      <c r="K92" s="8">
        <v>0.11</v>
      </c>
      <c r="L92" s="62">
        <f>I92*K92</f>
        <v>0.22</v>
      </c>
      <c r="M92" s="39">
        <f>I92*$M$2</f>
        <v>1500</v>
      </c>
      <c r="N92" s="63" t="s">
        <v>510</v>
      </c>
      <c r="O92" s="65">
        <v>41689</v>
      </c>
    </row>
    <row r="93" spans="1:16" ht="14.25">
      <c r="A93" s="6" t="s">
        <v>19</v>
      </c>
      <c r="B93" s="6"/>
      <c r="C93" s="6" t="s">
        <v>570</v>
      </c>
      <c r="D93" s="6" t="s">
        <v>571</v>
      </c>
      <c r="E93" s="6"/>
      <c r="F93" s="6"/>
      <c r="G93" s="6" t="s">
        <v>36</v>
      </c>
      <c r="H93" s="6" t="s">
        <v>572</v>
      </c>
      <c r="I93" s="6">
        <v>1</v>
      </c>
      <c r="J93" s="6" t="s">
        <v>23</v>
      </c>
      <c r="K93" s="8">
        <v>0.32665</v>
      </c>
      <c r="L93" s="62">
        <f>I93*K93</f>
        <v>0.32665</v>
      </c>
      <c r="M93" s="39"/>
      <c r="N93" s="63" t="s">
        <v>38</v>
      </c>
      <c r="O93" s="18">
        <v>41683</v>
      </c>
    </row>
    <row r="94" spans="1:16" ht="14.25">
      <c r="A94" s="5"/>
      <c r="B94" s="5"/>
      <c r="C94" s="5"/>
      <c r="D94" s="5"/>
      <c r="E94" s="5"/>
      <c r="F94" s="5"/>
      <c r="G94" s="5"/>
      <c r="H94" s="5"/>
      <c r="I94" s="5"/>
      <c r="J94" s="5"/>
      <c r="K94" s="41"/>
      <c r="L94" s="55"/>
    </row>
    <row r="95" spans="1:16" ht="14.25">
      <c r="A95" s="1" t="s">
        <v>413</v>
      </c>
      <c r="C95" s="47" t="s">
        <v>412</v>
      </c>
      <c r="D95" s="74"/>
      <c r="H95" s="74"/>
      <c r="I95" s="47">
        <v>1</v>
      </c>
      <c r="L95" s="48">
        <f>SUM(L96:L98)</f>
        <v>2.1778500000000003</v>
      </c>
    </row>
    <row r="96" spans="1:16" ht="14.25">
      <c r="A96" s="6" t="s">
        <v>19</v>
      </c>
      <c r="B96" s="6"/>
      <c r="C96" s="6" t="s">
        <v>584</v>
      </c>
      <c r="D96" s="14" t="s">
        <v>585</v>
      </c>
      <c r="E96" s="6"/>
      <c r="F96" s="6"/>
      <c r="G96" s="6" t="s">
        <v>581</v>
      </c>
      <c r="H96" s="20" t="s">
        <v>586</v>
      </c>
      <c r="I96" s="6">
        <v>1</v>
      </c>
      <c r="J96" s="6" t="s">
        <v>23</v>
      </c>
      <c r="K96" s="8">
        <v>1.95</v>
      </c>
      <c r="L96" s="8">
        <f>SUM(K96*I96)</f>
        <v>1.95</v>
      </c>
      <c r="M96" s="39">
        <v>750</v>
      </c>
      <c r="N96" s="76" t="s">
        <v>583</v>
      </c>
      <c r="O96" s="59">
        <v>41680</v>
      </c>
      <c r="P96" s="56">
        <v>41715</v>
      </c>
    </row>
    <row r="97" spans="1:18" ht="14.25">
      <c r="A97" s="6" t="s">
        <v>19</v>
      </c>
      <c r="B97" s="6"/>
      <c r="C97" s="6" t="s">
        <v>505</v>
      </c>
      <c r="D97" s="6" t="s">
        <v>506</v>
      </c>
      <c r="E97" s="6" t="s">
        <v>507</v>
      </c>
      <c r="F97" s="6" t="s">
        <v>508</v>
      </c>
      <c r="G97" s="6" t="s">
        <v>36</v>
      </c>
      <c r="H97" s="6" t="s">
        <v>509</v>
      </c>
      <c r="I97" s="6">
        <v>2</v>
      </c>
      <c r="J97" s="6" t="s">
        <v>23</v>
      </c>
      <c r="K97" s="8">
        <v>4.9950000000000001E-2</v>
      </c>
      <c r="L97" s="62">
        <f>I97*K97</f>
        <v>9.9900000000000003E-2</v>
      </c>
      <c r="M97" s="39">
        <f>I97*$M$2</f>
        <v>1500</v>
      </c>
      <c r="N97" s="63" t="s">
        <v>510</v>
      </c>
      <c r="O97" s="65">
        <v>41689</v>
      </c>
    </row>
    <row r="98" spans="1:18" ht="14.25">
      <c r="A98" s="6" t="s">
        <v>19</v>
      </c>
      <c r="B98" s="6"/>
      <c r="C98" s="6" t="s">
        <v>511</v>
      </c>
      <c r="D98" s="6" t="s">
        <v>512</v>
      </c>
      <c r="E98" s="6"/>
      <c r="F98" s="6"/>
      <c r="G98" s="6" t="s">
        <v>36</v>
      </c>
      <c r="H98" s="6" t="s">
        <v>513</v>
      </c>
      <c r="I98" s="6">
        <v>1</v>
      </c>
      <c r="J98" s="6" t="s">
        <v>23</v>
      </c>
      <c r="K98" s="8">
        <v>0.12795000000000001</v>
      </c>
      <c r="L98" s="62">
        <f>I98*K98</f>
        <v>0.12795000000000001</v>
      </c>
      <c r="M98" s="39"/>
      <c r="N98" s="63" t="s">
        <v>38</v>
      </c>
      <c r="O98" s="18">
        <v>41683</v>
      </c>
    </row>
    <row r="99" spans="1:18" ht="14.25">
      <c r="A99"/>
      <c r="D99" s="74"/>
      <c r="H99" s="74"/>
      <c r="K99" s="75"/>
      <c r="L99" s="41"/>
    </row>
    <row r="100" spans="1:18" ht="14.25">
      <c r="A100" s="1" t="s">
        <v>415</v>
      </c>
      <c r="C100" s="47" t="s">
        <v>414</v>
      </c>
      <c r="D100" s="74"/>
      <c r="H100" s="74"/>
      <c r="I100" s="47">
        <v>1</v>
      </c>
      <c r="L100" s="48">
        <f>SUM(L101:L109)</f>
        <v>9.3399558727034115</v>
      </c>
    </row>
    <row r="101" spans="1:18" ht="14.25">
      <c r="A101" s="6" t="s">
        <v>19</v>
      </c>
      <c r="B101" s="15"/>
      <c r="C101" s="15" t="s">
        <v>532</v>
      </c>
      <c r="D101" s="21" t="s">
        <v>533</v>
      </c>
      <c r="E101" s="15"/>
      <c r="F101" s="15"/>
      <c r="G101" s="15" t="s">
        <v>36</v>
      </c>
      <c r="H101" s="21" t="s">
        <v>534</v>
      </c>
      <c r="I101" s="15">
        <v>190</v>
      </c>
      <c r="J101" s="15" t="s">
        <v>69</v>
      </c>
      <c r="K101" s="62">
        <f>77.896/304800</f>
        <v>2.5556430446194227E-4</v>
      </c>
      <c r="L101" s="62">
        <f t="shared" ref="L101:L109" si="7">I101*K101</f>
        <v>4.8557217847769028E-2</v>
      </c>
      <c r="M101" s="39"/>
      <c r="N101" s="63" t="s">
        <v>38</v>
      </c>
      <c r="O101" s="18">
        <v>41683</v>
      </c>
    </row>
    <row r="102" spans="1:18" ht="14.25">
      <c r="A102" s="6" t="s">
        <v>19</v>
      </c>
      <c r="B102" s="6"/>
      <c r="C102" s="20" t="s">
        <v>547</v>
      </c>
      <c r="D102" s="6" t="s">
        <v>548</v>
      </c>
      <c r="E102" s="6"/>
      <c r="F102" s="6"/>
      <c r="G102" s="6" t="s">
        <v>36</v>
      </c>
      <c r="H102" s="6" t="s">
        <v>549</v>
      </c>
      <c r="I102" s="6">
        <v>190</v>
      </c>
      <c r="J102" s="6" t="s">
        <v>69</v>
      </c>
      <c r="K102" s="62">
        <f>77.896/304800</f>
        <v>2.5556430446194227E-4</v>
      </c>
      <c r="L102" s="62">
        <f t="shared" si="7"/>
        <v>4.8557217847769028E-2</v>
      </c>
      <c r="M102" s="17"/>
      <c r="N102" s="63" t="s">
        <v>38</v>
      </c>
      <c r="O102" s="18">
        <v>41683</v>
      </c>
      <c r="P102" s="78"/>
      <c r="Q102"/>
      <c r="R102"/>
    </row>
    <row r="103" spans="1:18" ht="14.25">
      <c r="A103" s="6" t="s">
        <v>19</v>
      </c>
      <c r="B103" s="15"/>
      <c r="C103" s="15" t="s">
        <v>535</v>
      </c>
      <c r="D103" s="21" t="s">
        <v>536</v>
      </c>
      <c r="E103" s="15"/>
      <c r="F103" s="15"/>
      <c r="G103" s="15" t="s">
        <v>36</v>
      </c>
      <c r="H103" s="21" t="s">
        <v>537</v>
      </c>
      <c r="I103" s="15">
        <v>570</v>
      </c>
      <c r="J103" s="15" t="s">
        <v>69</v>
      </c>
      <c r="K103" s="62">
        <f>310.223/304800</f>
        <v>1.0177919947506563E-3</v>
      </c>
      <c r="L103" s="62">
        <f t="shared" si="7"/>
        <v>0.58014143700787413</v>
      </c>
      <c r="M103" s="17"/>
      <c r="N103" s="63" t="s">
        <v>38</v>
      </c>
      <c r="O103" s="18">
        <v>41683</v>
      </c>
      <c r="P103" s="78"/>
      <c r="Q103"/>
      <c r="R103"/>
    </row>
    <row r="104" spans="1:18" ht="14.25">
      <c r="A104" s="6" t="s">
        <v>19</v>
      </c>
      <c r="B104" s="15"/>
      <c r="C104" s="15" t="s">
        <v>505</v>
      </c>
      <c r="D104" s="6" t="s">
        <v>506</v>
      </c>
      <c r="E104" s="6" t="s">
        <v>507</v>
      </c>
      <c r="F104" s="6" t="s">
        <v>508</v>
      </c>
      <c r="G104" s="6" t="s">
        <v>36</v>
      </c>
      <c r="H104" s="6" t="s">
        <v>509</v>
      </c>
      <c r="I104" s="6">
        <v>14</v>
      </c>
      <c r="J104" s="6" t="s">
        <v>23</v>
      </c>
      <c r="K104" s="8">
        <v>4.9950000000000001E-2</v>
      </c>
      <c r="L104" s="62">
        <f t="shared" si="7"/>
        <v>0.69930000000000003</v>
      </c>
      <c r="M104" s="39">
        <f>I104*$M$2</f>
        <v>10500</v>
      </c>
      <c r="N104" s="63" t="s">
        <v>510</v>
      </c>
      <c r="O104" s="65">
        <v>41689</v>
      </c>
      <c r="P104" s="78"/>
      <c r="Q104"/>
      <c r="R104"/>
    </row>
    <row r="105" spans="1:18" ht="14.25">
      <c r="A105" s="6" t="s">
        <v>19</v>
      </c>
      <c r="B105" s="15"/>
      <c r="C105" s="79" t="s">
        <v>544</v>
      </c>
      <c r="D105" s="19" t="s">
        <v>545</v>
      </c>
      <c r="E105" s="19" t="s">
        <v>482</v>
      </c>
      <c r="F105" s="19">
        <v>50579404</v>
      </c>
      <c r="G105" s="19" t="s">
        <v>36</v>
      </c>
      <c r="H105" s="20" t="s">
        <v>546</v>
      </c>
      <c r="I105" s="19">
        <v>3</v>
      </c>
      <c r="J105" s="6" t="s">
        <v>23</v>
      </c>
      <c r="K105" s="62">
        <v>0.12409000000000001</v>
      </c>
      <c r="L105" s="62">
        <f t="shared" si="7"/>
        <v>0.37226999999999999</v>
      </c>
      <c r="M105" s="17"/>
      <c r="N105" s="63" t="s">
        <v>38</v>
      </c>
      <c r="O105" s="18">
        <v>41683</v>
      </c>
      <c r="P105" s="78"/>
      <c r="Q105"/>
      <c r="R105"/>
    </row>
    <row r="106" spans="1:18" ht="14.25">
      <c r="A106" s="6" t="s">
        <v>19</v>
      </c>
      <c r="B106" s="15"/>
      <c r="C106" s="79" t="s">
        <v>587</v>
      </c>
      <c r="D106" s="80" t="s">
        <v>588</v>
      </c>
      <c r="E106" s="19"/>
      <c r="F106" s="19"/>
      <c r="G106" s="19" t="s">
        <v>36</v>
      </c>
      <c r="H106" s="81" t="s">
        <v>589</v>
      </c>
      <c r="I106" s="19">
        <v>1</v>
      </c>
      <c r="J106" s="6" t="s">
        <v>23</v>
      </c>
      <c r="K106" s="62">
        <v>0.18462999999999999</v>
      </c>
      <c r="L106" s="62">
        <f t="shared" si="7"/>
        <v>0.18462999999999999</v>
      </c>
      <c r="M106" s="17"/>
      <c r="N106" s="63" t="s">
        <v>38</v>
      </c>
      <c r="O106" s="18">
        <v>41683</v>
      </c>
      <c r="P106" s="78"/>
      <c r="Q106"/>
      <c r="R106"/>
    </row>
    <row r="107" spans="1:18" ht="14.25">
      <c r="A107" s="19" t="s">
        <v>19</v>
      </c>
      <c r="B107" s="19"/>
      <c r="C107" s="19" t="s">
        <v>590</v>
      </c>
      <c r="D107" s="19" t="s">
        <v>591</v>
      </c>
      <c r="E107" s="19"/>
      <c r="F107" s="19"/>
      <c r="G107" s="19" t="s">
        <v>36</v>
      </c>
      <c r="H107" s="20" t="s">
        <v>592</v>
      </c>
      <c r="I107" s="19">
        <v>1</v>
      </c>
      <c r="J107" s="19" t="s">
        <v>23</v>
      </c>
      <c r="K107" s="82">
        <v>3.95</v>
      </c>
      <c r="L107" s="62">
        <f t="shared" si="7"/>
        <v>3.95</v>
      </c>
      <c r="M107" s="17"/>
      <c r="N107" s="63" t="s">
        <v>38</v>
      </c>
      <c r="O107" s="18">
        <v>41683</v>
      </c>
      <c r="P107" s="78"/>
      <c r="Q107"/>
      <c r="R107"/>
    </row>
    <row r="108" spans="1:18" ht="14.25">
      <c r="A108" s="19" t="s">
        <v>19</v>
      </c>
      <c r="B108" s="19"/>
      <c r="C108" s="19" t="s">
        <v>593</v>
      </c>
      <c r="D108" s="19" t="s">
        <v>594</v>
      </c>
      <c r="E108" s="19"/>
      <c r="F108" s="19"/>
      <c r="G108" s="19" t="s">
        <v>36</v>
      </c>
      <c r="H108" s="20" t="s">
        <v>595</v>
      </c>
      <c r="I108" s="19">
        <v>13</v>
      </c>
      <c r="J108" s="19" t="s">
        <v>23</v>
      </c>
      <c r="K108" s="83">
        <f>979/4000</f>
        <v>0.24475</v>
      </c>
      <c r="L108" s="62">
        <f t="shared" si="7"/>
        <v>3.1817500000000001</v>
      </c>
      <c r="M108" s="17"/>
      <c r="N108" s="63" t="s">
        <v>38</v>
      </c>
      <c r="O108" s="18">
        <v>41683</v>
      </c>
      <c r="P108" s="78"/>
      <c r="Q108"/>
      <c r="R108"/>
    </row>
    <row r="109" spans="1:18" ht="14.25">
      <c r="A109" s="19" t="s">
        <v>19</v>
      </c>
      <c r="B109" s="19"/>
      <c r="C109" s="19" t="s">
        <v>596</v>
      </c>
      <c r="D109" s="19" t="s">
        <v>597</v>
      </c>
      <c r="E109" s="19"/>
      <c r="F109" s="19"/>
      <c r="G109" s="19" t="s">
        <v>36</v>
      </c>
      <c r="H109" s="20" t="s">
        <v>598</v>
      </c>
      <c r="I109" s="19">
        <v>1</v>
      </c>
      <c r="J109" s="19" t="s">
        <v>23</v>
      </c>
      <c r="K109" s="83">
        <f>1099/4000</f>
        <v>0.27474999999999999</v>
      </c>
      <c r="L109" s="62">
        <f t="shared" si="7"/>
        <v>0.27474999999999999</v>
      </c>
      <c r="M109" s="17"/>
      <c r="N109" s="63" t="s">
        <v>38</v>
      </c>
      <c r="O109" s="18">
        <v>41683</v>
      </c>
      <c r="P109" s="78"/>
      <c r="Q109"/>
      <c r="R109"/>
    </row>
    <row r="110" spans="1:18" ht="14.25">
      <c r="A110"/>
      <c r="B110"/>
      <c r="C110"/>
      <c r="D110"/>
      <c r="E110"/>
      <c r="F110"/>
      <c r="G110"/>
      <c r="H110" s="26"/>
      <c r="I110"/>
      <c r="J110"/>
      <c r="K110" s="84"/>
      <c r="L110" s="55"/>
      <c r="M110" s="85"/>
      <c r="N110"/>
      <c r="O110" s="78"/>
      <c r="P110" s="78"/>
      <c r="Q110"/>
      <c r="R110"/>
    </row>
    <row r="111" spans="1:18" ht="14.25">
      <c r="A111" s="1" t="s">
        <v>417</v>
      </c>
      <c r="C111" s="47" t="s">
        <v>416</v>
      </c>
      <c r="D111" s="74"/>
      <c r="H111" s="74"/>
      <c r="I111" s="47">
        <v>1</v>
      </c>
      <c r="L111" s="48">
        <f>SUM(L112:L121)</f>
        <v>7.7693800229658789</v>
      </c>
      <c r="M111" s="85"/>
      <c r="N111"/>
      <c r="O111" s="78"/>
      <c r="P111" s="78"/>
      <c r="Q111"/>
      <c r="R111"/>
    </row>
    <row r="112" spans="1:18" ht="14.25">
      <c r="A112" s="6" t="s">
        <v>19</v>
      </c>
      <c r="B112" s="15"/>
      <c r="C112" s="15" t="s">
        <v>532</v>
      </c>
      <c r="D112" s="21" t="s">
        <v>533</v>
      </c>
      <c r="E112" s="15"/>
      <c r="F112" s="15"/>
      <c r="G112" s="15" t="s">
        <v>36</v>
      </c>
      <c r="H112" s="21" t="s">
        <v>534</v>
      </c>
      <c r="I112" s="15">
        <v>180</v>
      </c>
      <c r="J112" s="15" t="s">
        <v>69</v>
      </c>
      <c r="K112" s="62">
        <f>77.896/304800</f>
        <v>2.5556430446194227E-4</v>
      </c>
      <c r="L112" s="62">
        <f t="shared" ref="L112:L121" si="8">I112*K112</f>
        <v>4.6001574803149606E-2</v>
      </c>
      <c r="M112" s="17"/>
      <c r="N112" s="63" t="s">
        <v>38</v>
      </c>
      <c r="O112" s="18">
        <v>41683</v>
      </c>
      <c r="P112" s="78"/>
      <c r="Q112"/>
      <c r="R112"/>
    </row>
    <row r="113" spans="1:18" ht="14.25">
      <c r="A113" s="6" t="s">
        <v>19</v>
      </c>
      <c r="B113" s="6"/>
      <c r="C113" s="20" t="s">
        <v>547</v>
      </c>
      <c r="D113" s="6" t="s">
        <v>548</v>
      </c>
      <c r="E113" s="6"/>
      <c r="F113" s="6"/>
      <c r="G113" s="6" t="s">
        <v>36</v>
      </c>
      <c r="H113" s="6" t="s">
        <v>549</v>
      </c>
      <c r="I113" s="6">
        <v>190</v>
      </c>
      <c r="J113" s="6" t="s">
        <v>69</v>
      </c>
      <c r="K113" s="62">
        <f>77.896/304800</f>
        <v>2.5556430446194227E-4</v>
      </c>
      <c r="L113" s="62">
        <f t="shared" si="8"/>
        <v>4.8557217847769028E-2</v>
      </c>
      <c r="M113" s="17"/>
      <c r="N113" s="63" t="s">
        <v>38</v>
      </c>
      <c r="O113" s="18">
        <v>41683</v>
      </c>
      <c r="P113" s="78"/>
      <c r="Q113"/>
      <c r="R113"/>
    </row>
    <row r="114" spans="1:18" ht="14.25">
      <c r="A114" s="6" t="s">
        <v>19</v>
      </c>
      <c r="B114" s="6"/>
      <c r="C114" s="20" t="s">
        <v>550</v>
      </c>
      <c r="D114" s="6" t="s">
        <v>551</v>
      </c>
      <c r="E114" s="6"/>
      <c r="F114" s="6"/>
      <c r="G114" s="6" t="s">
        <v>36</v>
      </c>
      <c r="H114" s="6" t="s">
        <v>552</v>
      </c>
      <c r="I114" s="6">
        <v>160</v>
      </c>
      <c r="J114" s="6" t="s">
        <v>69</v>
      </c>
      <c r="K114" s="62">
        <f>77.896/304800</f>
        <v>2.5556430446194227E-4</v>
      </c>
      <c r="L114" s="62">
        <f t="shared" si="8"/>
        <v>4.0890288713910761E-2</v>
      </c>
      <c r="M114" s="17"/>
      <c r="N114" s="63" t="s">
        <v>553</v>
      </c>
      <c r="O114" s="18">
        <v>41696</v>
      </c>
      <c r="P114" s="78"/>
      <c r="Q114"/>
      <c r="R114"/>
    </row>
    <row r="115" spans="1:18" ht="14.25">
      <c r="A115" s="6" t="s">
        <v>19</v>
      </c>
      <c r="B115" s="15"/>
      <c r="C115" s="15" t="s">
        <v>535</v>
      </c>
      <c r="D115" s="21" t="s">
        <v>536</v>
      </c>
      <c r="E115" s="15"/>
      <c r="F115" s="15"/>
      <c r="G115" s="15" t="s">
        <v>36</v>
      </c>
      <c r="H115" s="21" t="s">
        <v>537</v>
      </c>
      <c r="I115" s="15">
        <v>457</v>
      </c>
      <c r="J115" s="15" t="s">
        <v>69</v>
      </c>
      <c r="K115" s="62">
        <f>310.223/304800</f>
        <v>1.0177919947506563E-3</v>
      </c>
      <c r="L115" s="62">
        <f t="shared" si="8"/>
        <v>0.46513094160104995</v>
      </c>
      <c r="M115" s="17"/>
      <c r="N115" s="63" t="s">
        <v>38</v>
      </c>
      <c r="O115" s="18">
        <v>41683</v>
      </c>
      <c r="P115" s="78"/>
      <c r="Q115"/>
      <c r="R115"/>
    </row>
    <row r="116" spans="1:18" ht="14.25">
      <c r="A116" s="6" t="s">
        <v>19</v>
      </c>
      <c r="B116" s="15"/>
      <c r="C116" s="15" t="s">
        <v>505</v>
      </c>
      <c r="D116" s="6" t="s">
        <v>506</v>
      </c>
      <c r="E116" s="6" t="s">
        <v>507</v>
      </c>
      <c r="F116" s="6" t="s">
        <v>508</v>
      </c>
      <c r="G116" s="6" t="s">
        <v>36</v>
      </c>
      <c r="H116" s="6" t="s">
        <v>509</v>
      </c>
      <c r="I116" s="6">
        <v>8</v>
      </c>
      <c r="J116" s="6" t="s">
        <v>23</v>
      </c>
      <c r="K116" s="8">
        <v>4.9950000000000001E-2</v>
      </c>
      <c r="L116" s="62">
        <f t="shared" si="8"/>
        <v>0.39960000000000001</v>
      </c>
      <c r="M116" s="39">
        <f>I116*$M$2</f>
        <v>6000</v>
      </c>
      <c r="N116" s="63" t="s">
        <v>510</v>
      </c>
      <c r="O116" s="65">
        <v>41689</v>
      </c>
      <c r="P116" s="78"/>
      <c r="Q116"/>
      <c r="R116"/>
    </row>
    <row r="117" spans="1:18" ht="14.25">
      <c r="A117" s="6" t="s">
        <v>19</v>
      </c>
      <c r="B117" s="15"/>
      <c r="C117" s="79" t="s">
        <v>544</v>
      </c>
      <c r="D117" s="19" t="s">
        <v>545</v>
      </c>
      <c r="E117" s="19" t="s">
        <v>482</v>
      </c>
      <c r="F117" s="19">
        <v>50579404</v>
      </c>
      <c r="G117" s="19" t="s">
        <v>36</v>
      </c>
      <c r="H117" s="20" t="s">
        <v>546</v>
      </c>
      <c r="I117" s="19">
        <v>1</v>
      </c>
      <c r="J117" s="6" t="s">
        <v>23</v>
      </c>
      <c r="K117" s="62">
        <v>0.12409000000000001</v>
      </c>
      <c r="L117" s="62">
        <f t="shared" si="8"/>
        <v>0.12409000000000001</v>
      </c>
      <c r="M117" s="17"/>
      <c r="N117" s="63" t="s">
        <v>38</v>
      </c>
      <c r="O117" s="18">
        <v>41683</v>
      </c>
      <c r="P117" s="78"/>
      <c r="Q117"/>
      <c r="R117"/>
    </row>
    <row r="118" spans="1:18" ht="14.25">
      <c r="A118" s="6" t="s">
        <v>19</v>
      </c>
      <c r="B118" s="15"/>
      <c r="C118" s="79" t="s">
        <v>587</v>
      </c>
      <c r="D118" s="80" t="s">
        <v>588</v>
      </c>
      <c r="E118" s="19"/>
      <c r="F118" s="19"/>
      <c r="G118" s="19" t="s">
        <v>36</v>
      </c>
      <c r="H118" s="81" t="s">
        <v>589</v>
      </c>
      <c r="I118" s="19">
        <v>2</v>
      </c>
      <c r="J118" s="6" t="s">
        <v>23</v>
      </c>
      <c r="K118" s="62">
        <v>0.18462999999999999</v>
      </c>
      <c r="L118" s="62">
        <f t="shared" si="8"/>
        <v>0.36925999999999998</v>
      </c>
      <c r="M118" s="17"/>
      <c r="N118" s="63" t="s">
        <v>38</v>
      </c>
      <c r="O118" s="18">
        <v>41683</v>
      </c>
      <c r="P118" s="78"/>
      <c r="Q118"/>
      <c r="R118"/>
    </row>
    <row r="119" spans="1:18" ht="14.25">
      <c r="A119" s="19" t="s">
        <v>19</v>
      </c>
      <c r="B119" s="19"/>
      <c r="C119" s="19" t="s">
        <v>590</v>
      </c>
      <c r="D119" s="19" t="s">
        <v>591</v>
      </c>
      <c r="E119" s="19"/>
      <c r="F119" s="19"/>
      <c r="G119" s="19" t="s">
        <v>36</v>
      </c>
      <c r="H119" s="20" t="s">
        <v>592</v>
      </c>
      <c r="I119" s="19">
        <v>1</v>
      </c>
      <c r="J119" s="19" t="s">
        <v>23</v>
      </c>
      <c r="K119" s="82">
        <v>3.95</v>
      </c>
      <c r="L119" s="62">
        <f t="shared" si="8"/>
        <v>3.95</v>
      </c>
      <c r="M119" s="17"/>
      <c r="N119" s="63" t="s">
        <v>38</v>
      </c>
      <c r="O119" s="18">
        <v>41683</v>
      </c>
      <c r="P119" s="78"/>
      <c r="Q119"/>
      <c r="R119"/>
    </row>
    <row r="120" spans="1:18" ht="14.25">
      <c r="A120" s="19" t="s">
        <v>19</v>
      </c>
      <c r="B120" s="19"/>
      <c r="C120" s="19" t="s">
        <v>593</v>
      </c>
      <c r="D120" s="19" t="s">
        <v>594</v>
      </c>
      <c r="E120" s="19"/>
      <c r="F120" s="19"/>
      <c r="G120" s="19" t="s">
        <v>36</v>
      </c>
      <c r="H120" s="20" t="s">
        <v>595</v>
      </c>
      <c r="I120" s="19">
        <v>9</v>
      </c>
      <c r="J120" s="19" t="s">
        <v>23</v>
      </c>
      <c r="K120" s="83">
        <f>979/4000</f>
        <v>0.24475</v>
      </c>
      <c r="L120" s="62">
        <f t="shared" si="8"/>
        <v>2.20275</v>
      </c>
      <c r="M120" s="17"/>
      <c r="N120" s="63" t="s">
        <v>38</v>
      </c>
      <c r="O120" s="18">
        <v>41683</v>
      </c>
      <c r="P120" s="78"/>
      <c r="Q120"/>
      <c r="R120"/>
    </row>
    <row r="121" spans="1:18" ht="14.25">
      <c r="A121" s="19" t="s">
        <v>19</v>
      </c>
      <c r="B121" s="19"/>
      <c r="C121" s="19" t="s">
        <v>599</v>
      </c>
      <c r="D121" s="80" t="s">
        <v>600</v>
      </c>
      <c r="E121" s="19"/>
      <c r="F121" s="19"/>
      <c r="G121" s="19" t="s">
        <v>36</v>
      </c>
      <c r="H121" s="20" t="s">
        <v>601</v>
      </c>
      <c r="I121" s="19">
        <v>1</v>
      </c>
      <c r="J121" s="19" t="s">
        <v>23</v>
      </c>
      <c r="K121" s="82">
        <v>0.1231</v>
      </c>
      <c r="L121" s="62">
        <f t="shared" si="8"/>
        <v>0.1231</v>
      </c>
      <c r="M121" s="17"/>
      <c r="N121" s="63" t="s">
        <v>38</v>
      </c>
      <c r="O121" s="18">
        <v>41683</v>
      </c>
      <c r="P121" s="78"/>
      <c r="Q121"/>
      <c r="R121"/>
    </row>
    <row r="122" spans="1:18" ht="14.25">
      <c r="A122" s="86"/>
      <c r="B122"/>
      <c r="C122"/>
      <c r="D122" s="87"/>
      <c r="E122"/>
      <c r="F122"/>
      <c r="G122"/>
      <c r="H122" s="26"/>
      <c r="I122"/>
      <c r="J122"/>
      <c r="K122" s="84"/>
      <c r="L122" s="55"/>
      <c r="M122" s="85"/>
      <c r="N122"/>
      <c r="O122" s="78"/>
      <c r="P122" s="78"/>
      <c r="Q122"/>
      <c r="R122"/>
    </row>
    <row r="123" spans="1:18" ht="14.25">
      <c r="A123" s="1" t="s">
        <v>421</v>
      </c>
      <c r="C123" s="47" t="s">
        <v>420</v>
      </c>
      <c r="D123" s="74"/>
      <c r="H123" s="74"/>
      <c r="I123" s="47">
        <v>1</v>
      </c>
      <c r="L123" s="48">
        <f>SUM(L124:L127)</f>
        <v>2.7582509580052492</v>
      </c>
      <c r="M123" s="85"/>
      <c r="N123"/>
      <c r="O123" s="78"/>
      <c r="P123" s="78"/>
      <c r="Q123"/>
      <c r="R123"/>
    </row>
    <row r="124" spans="1:18" ht="14.25">
      <c r="A124" s="19" t="s">
        <v>19</v>
      </c>
      <c r="B124" s="19"/>
      <c r="C124" s="19" t="s">
        <v>602</v>
      </c>
      <c r="D124" s="21" t="s">
        <v>603</v>
      </c>
      <c r="E124" s="20"/>
      <c r="F124" s="22"/>
      <c r="G124" s="20" t="s">
        <v>36</v>
      </c>
      <c r="H124" s="21" t="s">
        <v>604</v>
      </c>
      <c r="I124" s="20">
        <v>50</v>
      </c>
      <c r="J124" s="20" t="s">
        <v>69</v>
      </c>
      <c r="K124" s="62">
        <f>38.37/30480</f>
        <v>1.2588582677165354E-3</v>
      </c>
      <c r="L124" s="8">
        <f>SUM(K124*I124)</f>
        <v>6.2942913385826776E-2</v>
      </c>
      <c r="M124" s="17"/>
      <c r="N124" s="63" t="s">
        <v>38</v>
      </c>
      <c r="O124" s="18">
        <v>41683</v>
      </c>
      <c r="P124" s="88"/>
      <c r="Q124"/>
      <c r="R124"/>
    </row>
    <row r="125" spans="1:18" ht="14.25">
      <c r="A125" s="19" t="s">
        <v>19</v>
      </c>
      <c r="B125" s="19"/>
      <c r="C125" s="20" t="s">
        <v>605</v>
      </c>
      <c r="D125" s="21" t="s">
        <v>606</v>
      </c>
      <c r="E125" s="20"/>
      <c r="F125" s="20"/>
      <c r="G125" s="20" t="s">
        <v>36</v>
      </c>
      <c r="H125" s="21" t="s">
        <v>607</v>
      </c>
      <c r="I125" s="20">
        <v>650</v>
      </c>
      <c r="J125" s="20" t="s">
        <v>69</v>
      </c>
      <c r="K125" s="62">
        <f>211.61/304800</f>
        <v>6.9425853018372711E-4</v>
      </c>
      <c r="L125" s="8">
        <f>SUM(K125*I125)</f>
        <v>0.4512680446194226</v>
      </c>
      <c r="M125" s="17"/>
      <c r="N125" s="63" t="s">
        <v>38</v>
      </c>
      <c r="O125" s="18">
        <v>41683</v>
      </c>
      <c r="P125" s="88"/>
      <c r="Q125"/>
      <c r="R125"/>
    </row>
    <row r="126" spans="1:18" ht="14.25">
      <c r="A126" s="19" t="s">
        <v>19</v>
      </c>
      <c r="B126" s="19"/>
      <c r="C126" s="20" t="s">
        <v>608</v>
      </c>
      <c r="D126" s="21" t="s">
        <v>609</v>
      </c>
      <c r="E126" s="20"/>
      <c r="F126" s="20"/>
      <c r="G126" s="20" t="s">
        <v>36</v>
      </c>
      <c r="H126" s="21" t="s">
        <v>610</v>
      </c>
      <c r="I126" s="20">
        <v>1</v>
      </c>
      <c r="J126" s="20" t="s">
        <v>23</v>
      </c>
      <c r="K126" s="22">
        <v>1.986</v>
      </c>
      <c r="L126" s="8">
        <f>SUM(K126*I126)</f>
        <v>1.986</v>
      </c>
      <c r="M126" s="17"/>
      <c r="N126" s="63" t="s">
        <v>38</v>
      </c>
      <c r="O126" s="18">
        <v>41683</v>
      </c>
      <c r="P126" s="88"/>
      <c r="Q126"/>
      <c r="R126"/>
    </row>
    <row r="127" spans="1:18" ht="14.25">
      <c r="A127" s="19" t="s">
        <v>19</v>
      </c>
      <c r="B127" s="19"/>
      <c r="C127" s="20" t="s">
        <v>39</v>
      </c>
      <c r="D127" s="21" t="s">
        <v>40</v>
      </c>
      <c r="E127" s="20"/>
      <c r="F127" s="20"/>
      <c r="G127" s="20" t="s">
        <v>36</v>
      </c>
      <c r="H127" s="21" t="s">
        <v>41</v>
      </c>
      <c r="I127" s="20">
        <v>2</v>
      </c>
      <c r="J127" s="20" t="s">
        <v>23</v>
      </c>
      <c r="K127" s="22">
        <v>0.12902</v>
      </c>
      <c r="L127" s="8">
        <f>SUM(K127*I127)</f>
        <v>0.25803999999999999</v>
      </c>
      <c r="M127" s="17"/>
      <c r="N127" s="63" t="s">
        <v>38</v>
      </c>
      <c r="O127" s="18">
        <v>41683</v>
      </c>
      <c r="P127" s="88"/>
      <c r="Q127"/>
      <c r="R127"/>
    </row>
    <row r="128" spans="1:18" ht="14.25">
      <c r="B128"/>
      <c r="C128" s="26"/>
      <c r="D128" s="89"/>
      <c r="E128" s="26"/>
      <c r="F128" s="26"/>
      <c r="G128" s="26"/>
      <c r="H128" s="26"/>
      <c r="I128" s="26"/>
      <c r="J128" s="26"/>
      <c r="K128" s="90"/>
      <c r="L128" s="55"/>
      <c r="M128" s="85"/>
      <c r="N128" s="26"/>
      <c r="O128" s="88"/>
      <c r="P128" s="88"/>
      <c r="Q128"/>
      <c r="R128"/>
    </row>
    <row r="129" spans="1:18" ht="14.25">
      <c r="A129" s="1" t="s">
        <v>611</v>
      </c>
      <c r="C129" s="47" t="s">
        <v>612</v>
      </c>
      <c r="D129" s="74"/>
      <c r="H129" s="74"/>
      <c r="I129" s="47">
        <v>1</v>
      </c>
      <c r="L129" s="48">
        <f>SUM(L130:L134)</f>
        <v>8.6562560367454076</v>
      </c>
      <c r="M129" s="85"/>
      <c r="N129"/>
      <c r="O129" s="78"/>
      <c r="P129" s="78"/>
      <c r="Q129"/>
      <c r="R129"/>
    </row>
    <row r="130" spans="1:18" ht="14.25">
      <c r="A130" s="6" t="s">
        <v>19</v>
      </c>
      <c r="B130" s="15"/>
      <c r="C130" s="6" t="s">
        <v>613</v>
      </c>
      <c r="D130" s="21" t="s">
        <v>614</v>
      </c>
      <c r="E130" s="20"/>
      <c r="F130" s="22"/>
      <c r="G130" s="6" t="s">
        <v>36</v>
      </c>
      <c r="H130" s="21" t="s">
        <v>615</v>
      </c>
      <c r="I130" s="6">
        <v>160</v>
      </c>
      <c r="J130" s="6" t="s">
        <v>69</v>
      </c>
      <c r="K130" s="62">
        <f>89.86/30480</f>
        <v>2.9481627296587924E-3</v>
      </c>
      <c r="L130" s="8">
        <f>SUM(K130*I130)</f>
        <v>0.47170603674540679</v>
      </c>
      <c r="M130" s="17"/>
      <c r="N130" s="63" t="s">
        <v>38</v>
      </c>
      <c r="O130" s="18">
        <v>41683</v>
      </c>
      <c r="P130" s="78"/>
      <c r="Q130"/>
      <c r="R130"/>
    </row>
    <row r="131" spans="1:18" ht="14.25">
      <c r="A131" s="19" t="s">
        <v>19</v>
      </c>
      <c r="B131" s="19"/>
      <c r="C131" s="20" t="s">
        <v>616</v>
      </c>
      <c r="D131" s="21" t="s">
        <v>617</v>
      </c>
      <c r="E131" s="20"/>
      <c r="F131" s="20"/>
      <c r="G131" s="20" t="s">
        <v>36</v>
      </c>
      <c r="H131" s="21" t="s">
        <v>618</v>
      </c>
      <c r="I131" s="20">
        <v>1</v>
      </c>
      <c r="J131" s="20" t="s">
        <v>23</v>
      </c>
      <c r="K131" s="22">
        <v>5.4530000000000003</v>
      </c>
      <c r="L131" s="8">
        <f>SUM(K131*I131)</f>
        <v>5.4530000000000003</v>
      </c>
      <c r="M131" s="17"/>
      <c r="N131" s="63" t="s">
        <v>38</v>
      </c>
      <c r="O131" s="18">
        <v>41683</v>
      </c>
      <c r="P131" s="78"/>
      <c r="Q131"/>
      <c r="R131"/>
    </row>
    <row r="132" spans="1:18" ht="14.25">
      <c r="A132" s="19" t="s">
        <v>19</v>
      </c>
      <c r="B132" s="19"/>
      <c r="C132" s="20" t="s">
        <v>619</v>
      </c>
      <c r="D132" s="21" t="s">
        <v>620</v>
      </c>
      <c r="E132" s="20"/>
      <c r="F132" s="20"/>
      <c r="G132" s="20" t="s">
        <v>36</v>
      </c>
      <c r="H132" s="21" t="s">
        <v>621</v>
      </c>
      <c r="I132" s="20">
        <v>1</v>
      </c>
      <c r="J132" s="20" t="s">
        <v>23</v>
      </c>
      <c r="K132" s="22">
        <v>0.86234999999999995</v>
      </c>
      <c r="L132" s="8">
        <f>SUM(K132*I132)</f>
        <v>0.86234999999999995</v>
      </c>
      <c r="M132" s="17"/>
      <c r="N132" s="63" t="s">
        <v>38</v>
      </c>
      <c r="O132" s="18">
        <v>41683</v>
      </c>
      <c r="P132" s="78"/>
      <c r="Q132"/>
      <c r="R132"/>
    </row>
    <row r="133" spans="1:18" ht="14.25">
      <c r="A133" s="19" t="s">
        <v>19</v>
      </c>
      <c r="B133" s="19"/>
      <c r="C133" s="20" t="s">
        <v>622</v>
      </c>
      <c r="D133" s="21" t="s">
        <v>623</v>
      </c>
      <c r="E133" s="20"/>
      <c r="F133" s="20"/>
      <c r="G133" s="20" t="s">
        <v>36</v>
      </c>
      <c r="H133" s="21" t="s">
        <v>624</v>
      </c>
      <c r="I133" s="20">
        <v>1</v>
      </c>
      <c r="J133" s="20" t="s">
        <v>23</v>
      </c>
      <c r="K133" s="22">
        <v>0.97009999999999996</v>
      </c>
      <c r="L133" s="8">
        <f>SUM(K133*I133)</f>
        <v>0.97009999999999996</v>
      </c>
      <c r="M133" s="17"/>
      <c r="N133" s="63" t="s">
        <v>38</v>
      </c>
      <c r="O133" s="18">
        <v>41683</v>
      </c>
      <c r="P133" s="78"/>
      <c r="Q133"/>
      <c r="R133"/>
    </row>
    <row r="134" spans="1:18" ht="14.25">
      <c r="A134" s="19" t="s">
        <v>19</v>
      </c>
      <c r="B134" s="19"/>
      <c r="C134" s="20" t="s">
        <v>505</v>
      </c>
      <c r="D134" s="6" t="s">
        <v>506</v>
      </c>
      <c r="E134" s="6" t="s">
        <v>507</v>
      </c>
      <c r="F134" s="6" t="s">
        <v>508</v>
      </c>
      <c r="G134" s="6" t="s">
        <v>36</v>
      </c>
      <c r="H134" s="6" t="s">
        <v>509</v>
      </c>
      <c r="I134" s="6">
        <v>18</v>
      </c>
      <c r="J134" s="6" t="s">
        <v>23</v>
      </c>
      <c r="K134" s="8">
        <v>4.9950000000000001E-2</v>
      </c>
      <c r="L134" s="62">
        <f>I134*K134</f>
        <v>0.89910000000000001</v>
      </c>
      <c r="M134" s="39">
        <f>I134*$M$2</f>
        <v>13500</v>
      </c>
      <c r="N134" s="63" t="s">
        <v>510</v>
      </c>
      <c r="O134" s="65">
        <v>41689</v>
      </c>
      <c r="P134" s="78"/>
      <c r="Q134"/>
      <c r="R134"/>
    </row>
    <row r="135" spans="1:18" ht="14.25">
      <c r="A135"/>
      <c r="B135"/>
      <c r="C135" s="26"/>
      <c r="D135" s="89"/>
      <c r="E135" s="26"/>
      <c r="F135" s="26"/>
      <c r="G135" s="26"/>
      <c r="H135" s="26"/>
      <c r="I135" s="26"/>
      <c r="J135" s="26"/>
      <c r="K135" s="90"/>
      <c r="L135" s="55"/>
      <c r="M135" s="85"/>
      <c r="N135"/>
      <c r="O135" s="78"/>
      <c r="P135" s="78"/>
      <c r="Q135"/>
      <c r="R135"/>
    </row>
    <row r="136" spans="1:18" ht="14.25">
      <c r="A136" s="1" t="s">
        <v>419</v>
      </c>
      <c r="C136" s="47" t="s">
        <v>418</v>
      </c>
      <c r="D136" s="74"/>
      <c r="H136" s="74"/>
      <c r="I136" s="47">
        <v>2</v>
      </c>
      <c r="L136" s="48">
        <f>SUM(L137:L147)</f>
        <v>8.9347941666666664</v>
      </c>
      <c r="M136" s="85"/>
      <c r="N136"/>
      <c r="O136" s="78"/>
      <c r="P136" s="78"/>
      <c r="Q136"/>
      <c r="R136"/>
    </row>
    <row r="137" spans="1:18" ht="14.25">
      <c r="A137" s="6" t="s">
        <v>19</v>
      </c>
      <c r="B137" s="15"/>
      <c r="C137" s="15" t="s">
        <v>532</v>
      </c>
      <c r="D137" s="21" t="s">
        <v>533</v>
      </c>
      <c r="E137" s="15"/>
      <c r="F137" s="15"/>
      <c r="G137" s="15" t="s">
        <v>36</v>
      </c>
      <c r="H137" s="21" t="s">
        <v>534</v>
      </c>
      <c r="I137" s="15">
        <v>440</v>
      </c>
      <c r="J137" s="15" t="s">
        <v>69</v>
      </c>
      <c r="K137" s="62">
        <f>77.896/304800</f>
        <v>2.5556430446194227E-4</v>
      </c>
      <c r="L137" s="62">
        <f t="shared" ref="L137:L147" si="9">I137*K137</f>
        <v>0.11244829396325459</v>
      </c>
      <c r="M137" s="17"/>
      <c r="N137" s="63" t="s">
        <v>38</v>
      </c>
      <c r="O137" s="18">
        <v>41683</v>
      </c>
      <c r="P137" s="78"/>
      <c r="Q137"/>
      <c r="R137"/>
    </row>
    <row r="138" spans="1:18" ht="14.25">
      <c r="A138" s="6" t="s">
        <v>19</v>
      </c>
      <c r="B138" s="6"/>
      <c r="C138" s="20" t="s">
        <v>526</v>
      </c>
      <c r="D138" s="6" t="s">
        <v>527</v>
      </c>
      <c r="E138" s="6"/>
      <c r="F138" s="6"/>
      <c r="G138" s="6" t="s">
        <v>36</v>
      </c>
      <c r="H138" s="6" t="s">
        <v>528</v>
      </c>
      <c r="I138" s="6">
        <v>900</v>
      </c>
      <c r="J138" s="6" t="s">
        <v>69</v>
      </c>
      <c r="K138" s="62">
        <f>77.896/304800</f>
        <v>2.5556430446194227E-4</v>
      </c>
      <c r="L138" s="62">
        <f t="shared" si="9"/>
        <v>0.23000787401574804</v>
      </c>
      <c r="M138" s="17"/>
      <c r="N138" s="63" t="s">
        <v>38</v>
      </c>
      <c r="O138" s="18">
        <v>41683</v>
      </c>
      <c r="P138" s="78"/>
      <c r="Q138"/>
      <c r="R138"/>
    </row>
    <row r="139" spans="1:18" ht="14.25">
      <c r="A139" s="6" t="s">
        <v>19</v>
      </c>
      <c r="B139" s="6"/>
      <c r="C139" s="20" t="s">
        <v>529</v>
      </c>
      <c r="D139" s="6" t="s">
        <v>530</v>
      </c>
      <c r="E139" s="6"/>
      <c r="F139" s="6"/>
      <c r="G139" s="6" t="s">
        <v>36</v>
      </c>
      <c r="H139" s="6" t="s">
        <v>531</v>
      </c>
      <c r="I139" s="6">
        <v>260</v>
      </c>
      <c r="J139" s="6" t="s">
        <v>69</v>
      </c>
      <c r="K139" s="62">
        <f>77.896/304800</f>
        <v>2.5556430446194227E-4</v>
      </c>
      <c r="L139" s="62">
        <f t="shared" si="9"/>
        <v>6.6446719160104986E-2</v>
      </c>
      <c r="M139" s="17"/>
      <c r="N139" s="63" t="s">
        <v>38</v>
      </c>
      <c r="O139" s="18">
        <v>41683</v>
      </c>
      <c r="P139" s="78"/>
      <c r="Q139"/>
      <c r="R139"/>
    </row>
    <row r="140" spans="1:18" ht="14.25">
      <c r="A140" s="6" t="s">
        <v>19</v>
      </c>
      <c r="B140" s="15"/>
      <c r="C140" s="15" t="s">
        <v>535</v>
      </c>
      <c r="D140" s="21" t="s">
        <v>536</v>
      </c>
      <c r="E140" s="15"/>
      <c r="F140" s="15"/>
      <c r="G140" s="15" t="s">
        <v>36</v>
      </c>
      <c r="H140" s="21" t="s">
        <v>537</v>
      </c>
      <c r="I140" s="15">
        <v>90</v>
      </c>
      <c r="J140" s="15" t="s">
        <v>69</v>
      </c>
      <c r="K140" s="62">
        <f>310.223/304800</f>
        <v>1.0177919947506563E-3</v>
      </c>
      <c r="L140" s="62">
        <f t="shared" si="9"/>
        <v>9.160127952755906E-2</v>
      </c>
      <c r="M140" s="17"/>
      <c r="N140" s="63" t="s">
        <v>38</v>
      </c>
      <c r="O140" s="18">
        <v>41683</v>
      </c>
      <c r="P140" s="78"/>
      <c r="Q140"/>
      <c r="R140"/>
    </row>
    <row r="141" spans="1:18" ht="14.25">
      <c r="A141" s="6" t="s">
        <v>19</v>
      </c>
      <c r="B141" s="15"/>
      <c r="C141" s="15" t="s">
        <v>505</v>
      </c>
      <c r="D141" s="6" t="s">
        <v>506</v>
      </c>
      <c r="E141" s="6" t="s">
        <v>507</v>
      </c>
      <c r="F141" s="6" t="s">
        <v>508</v>
      </c>
      <c r="G141" s="6" t="s">
        <v>36</v>
      </c>
      <c r="H141" s="6" t="s">
        <v>509</v>
      </c>
      <c r="I141" s="6">
        <v>6</v>
      </c>
      <c r="J141" s="6" t="s">
        <v>23</v>
      </c>
      <c r="K141" s="8">
        <v>4.9950000000000001E-2</v>
      </c>
      <c r="L141" s="62">
        <f t="shared" si="9"/>
        <v>0.29970000000000002</v>
      </c>
      <c r="M141" s="39">
        <f>I141*$M$2</f>
        <v>4500</v>
      </c>
      <c r="N141" s="63" t="s">
        <v>510</v>
      </c>
      <c r="O141" s="65">
        <v>41689</v>
      </c>
      <c r="P141" s="78"/>
      <c r="Q141"/>
      <c r="R141"/>
    </row>
    <row r="142" spans="1:18" ht="14.25">
      <c r="A142" s="6" t="s">
        <v>19</v>
      </c>
      <c r="B142" s="15"/>
      <c r="C142" s="79" t="s">
        <v>544</v>
      </c>
      <c r="D142" s="19" t="s">
        <v>545</v>
      </c>
      <c r="E142" s="19" t="s">
        <v>482</v>
      </c>
      <c r="F142" s="19">
        <v>50579404</v>
      </c>
      <c r="G142" s="19" t="s">
        <v>36</v>
      </c>
      <c r="H142" s="20" t="s">
        <v>546</v>
      </c>
      <c r="I142" s="19">
        <v>1</v>
      </c>
      <c r="J142" s="6" t="s">
        <v>23</v>
      </c>
      <c r="K142" s="62">
        <v>0.12409000000000001</v>
      </c>
      <c r="L142" s="62">
        <f t="shared" si="9"/>
        <v>0.12409000000000001</v>
      </c>
      <c r="M142" s="17"/>
      <c r="N142" s="63" t="s">
        <v>38</v>
      </c>
      <c r="O142" s="18">
        <v>41683</v>
      </c>
      <c r="P142" s="78"/>
      <c r="Q142"/>
      <c r="R142"/>
    </row>
    <row r="143" spans="1:18" ht="14.25">
      <c r="A143" s="6" t="s">
        <v>19</v>
      </c>
      <c r="B143" s="15"/>
      <c r="C143" s="79" t="s">
        <v>511</v>
      </c>
      <c r="D143" s="6" t="s">
        <v>512</v>
      </c>
      <c r="E143" s="6"/>
      <c r="F143" s="6"/>
      <c r="G143" s="6" t="s">
        <v>36</v>
      </c>
      <c r="H143" s="6" t="s">
        <v>513</v>
      </c>
      <c r="I143" s="6">
        <v>1</v>
      </c>
      <c r="J143" s="6" t="s">
        <v>23</v>
      </c>
      <c r="K143" s="8">
        <v>0.12795000000000001</v>
      </c>
      <c r="L143" s="62">
        <f t="shared" si="9"/>
        <v>0.12795000000000001</v>
      </c>
      <c r="M143" s="17"/>
      <c r="N143" s="63" t="s">
        <v>38</v>
      </c>
      <c r="O143" s="18">
        <v>41683</v>
      </c>
      <c r="P143" s="78"/>
      <c r="Q143"/>
      <c r="R143"/>
    </row>
    <row r="144" spans="1:18" ht="14.25">
      <c r="A144" s="19" t="s">
        <v>19</v>
      </c>
      <c r="B144" s="19"/>
      <c r="C144" s="19" t="s">
        <v>590</v>
      </c>
      <c r="D144" s="19" t="s">
        <v>591</v>
      </c>
      <c r="E144" s="19"/>
      <c r="F144" s="19"/>
      <c r="G144" s="19" t="s">
        <v>36</v>
      </c>
      <c r="H144" s="20" t="s">
        <v>592</v>
      </c>
      <c r="I144" s="19">
        <v>1</v>
      </c>
      <c r="J144" s="19" t="s">
        <v>23</v>
      </c>
      <c r="K144" s="82">
        <v>3.95</v>
      </c>
      <c r="L144" s="62">
        <f t="shared" si="9"/>
        <v>3.95</v>
      </c>
      <c r="M144" s="17"/>
      <c r="N144" s="63" t="s">
        <v>38</v>
      </c>
      <c r="O144" s="18">
        <v>41683</v>
      </c>
      <c r="P144" s="78"/>
      <c r="Q144"/>
      <c r="R144"/>
    </row>
    <row r="145" spans="1:18" ht="14.25">
      <c r="A145" s="19" t="s">
        <v>19</v>
      </c>
      <c r="B145" s="19"/>
      <c r="C145" s="19" t="s">
        <v>593</v>
      </c>
      <c r="D145" s="19" t="s">
        <v>594</v>
      </c>
      <c r="E145" s="19"/>
      <c r="F145" s="19"/>
      <c r="G145" s="19" t="s">
        <v>36</v>
      </c>
      <c r="H145" s="20" t="s">
        <v>595</v>
      </c>
      <c r="I145" s="19">
        <v>11</v>
      </c>
      <c r="J145" s="19" t="s">
        <v>23</v>
      </c>
      <c r="K145" s="83">
        <f>979/4000</f>
        <v>0.24475</v>
      </c>
      <c r="L145" s="62">
        <f t="shared" si="9"/>
        <v>2.69225</v>
      </c>
      <c r="M145" s="17"/>
      <c r="N145" s="63" t="s">
        <v>38</v>
      </c>
      <c r="O145" s="18">
        <v>41683</v>
      </c>
      <c r="P145" s="78"/>
      <c r="Q145"/>
      <c r="R145"/>
    </row>
    <row r="146" spans="1:18" ht="14.25">
      <c r="A146" s="19" t="s">
        <v>19</v>
      </c>
      <c r="B146" s="19"/>
      <c r="C146" s="19" t="s">
        <v>599</v>
      </c>
      <c r="D146" s="81" t="s">
        <v>600</v>
      </c>
      <c r="E146" s="20"/>
      <c r="F146" s="20"/>
      <c r="G146" s="20" t="s">
        <v>36</v>
      </c>
      <c r="H146" s="20" t="s">
        <v>601</v>
      </c>
      <c r="I146" s="20">
        <v>1</v>
      </c>
      <c r="J146" s="20" t="s">
        <v>23</v>
      </c>
      <c r="K146" s="91">
        <v>0.1231</v>
      </c>
      <c r="L146" s="62">
        <f t="shared" si="9"/>
        <v>0.1231</v>
      </c>
      <c r="M146" s="17"/>
      <c r="N146" s="63" t="s">
        <v>38</v>
      </c>
      <c r="O146" s="18">
        <v>41683</v>
      </c>
      <c r="P146" s="78"/>
      <c r="Q146"/>
      <c r="R146"/>
    </row>
    <row r="147" spans="1:18" ht="14.25">
      <c r="A147" s="19" t="s">
        <v>19</v>
      </c>
      <c r="B147" s="19"/>
      <c r="C147" s="19" t="s">
        <v>625</v>
      </c>
      <c r="D147" s="21" t="s">
        <v>626</v>
      </c>
      <c r="E147" s="20"/>
      <c r="F147" s="20"/>
      <c r="G147" s="20" t="s">
        <v>36</v>
      </c>
      <c r="H147" s="21" t="s">
        <v>627</v>
      </c>
      <c r="I147" s="20">
        <v>2</v>
      </c>
      <c r="J147" s="20" t="s">
        <v>23</v>
      </c>
      <c r="K147" s="22">
        <v>0.55859999999999999</v>
      </c>
      <c r="L147" s="62">
        <f t="shared" si="9"/>
        <v>1.1172</v>
      </c>
      <c r="M147" s="17"/>
      <c r="N147" s="63" t="s">
        <v>38</v>
      </c>
      <c r="O147" s="18">
        <v>41683</v>
      </c>
      <c r="P147" s="78"/>
      <c r="Q147"/>
      <c r="R147"/>
    </row>
    <row r="148" spans="1:18" ht="14.25">
      <c r="A148"/>
      <c r="B148"/>
      <c r="C148"/>
      <c r="D148" s="89"/>
      <c r="E148" s="26"/>
      <c r="F148" s="26"/>
      <c r="G148" s="26"/>
      <c r="H148" s="26"/>
      <c r="I148" s="26"/>
      <c r="J148" s="26"/>
      <c r="K148" s="90"/>
      <c r="L148" s="55"/>
      <c r="M148" s="85"/>
      <c r="N148"/>
      <c r="O148" s="78"/>
      <c r="P148" s="78"/>
      <c r="Q148"/>
      <c r="R148"/>
    </row>
    <row r="149" spans="1:18" ht="15">
      <c r="A149" s="92" t="s">
        <v>423</v>
      </c>
      <c r="C149" s="47" t="s">
        <v>422</v>
      </c>
      <c r="D149" s="74"/>
      <c r="H149" s="74"/>
      <c r="I149" s="47">
        <v>1</v>
      </c>
      <c r="L149" s="48">
        <f>SUM(L150:L160)</f>
        <v>6.2462013123359581</v>
      </c>
      <c r="M149" s="85"/>
      <c r="N149"/>
      <c r="O149" s="78"/>
      <c r="P149" s="78"/>
      <c r="Q149"/>
      <c r="R149"/>
    </row>
    <row r="150" spans="1:18" ht="14.25">
      <c r="A150" s="6" t="s">
        <v>19</v>
      </c>
      <c r="B150" s="6"/>
      <c r="C150" s="20" t="s">
        <v>491</v>
      </c>
      <c r="D150" s="19" t="s">
        <v>492</v>
      </c>
      <c r="E150" s="6"/>
      <c r="F150" s="6"/>
      <c r="G150" s="6" t="s">
        <v>36</v>
      </c>
      <c r="H150" s="6" t="s">
        <v>493</v>
      </c>
      <c r="I150" s="6">
        <v>300</v>
      </c>
      <c r="J150" s="6" t="s">
        <v>69</v>
      </c>
      <c r="K150" s="62">
        <f>211.61/304800</f>
        <v>6.9425853018372711E-4</v>
      </c>
      <c r="L150" s="62">
        <f t="shared" ref="L150:L157" si="10">I150*K150</f>
        <v>0.20827755905511813</v>
      </c>
      <c r="M150" s="17"/>
      <c r="N150" s="63" t="s">
        <v>38</v>
      </c>
      <c r="O150" s="18">
        <v>41683</v>
      </c>
      <c r="P150" s="78"/>
      <c r="Q150"/>
      <c r="R150"/>
    </row>
    <row r="151" spans="1:18" ht="14.25">
      <c r="A151" s="6" t="s">
        <v>19</v>
      </c>
      <c r="B151" s="6"/>
      <c r="C151" s="20" t="s">
        <v>494</v>
      </c>
      <c r="D151" s="19" t="s">
        <v>495</v>
      </c>
      <c r="E151" s="6"/>
      <c r="F151" s="6"/>
      <c r="G151" s="6" t="s">
        <v>36</v>
      </c>
      <c r="H151" s="6" t="s">
        <v>496</v>
      </c>
      <c r="I151" s="6">
        <v>200</v>
      </c>
      <c r="J151" s="6" t="s">
        <v>69</v>
      </c>
      <c r="K151" s="62">
        <f>95.21/304800</f>
        <v>3.1236876640419948E-4</v>
      </c>
      <c r="L151" s="62">
        <f t="shared" si="10"/>
        <v>6.2473753280839893E-2</v>
      </c>
      <c r="M151" s="17"/>
      <c r="N151" s="63" t="s">
        <v>38</v>
      </c>
      <c r="O151" s="18">
        <v>41683</v>
      </c>
      <c r="P151" s="78"/>
      <c r="Q151"/>
      <c r="R151"/>
    </row>
    <row r="152" spans="1:18" ht="14.25">
      <c r="A152" s="19" t="s">
        <v>19</v>
      </c>
      <c r="B152" s="19"/>
      <c r="C152" s="19" t="s">
        <v>625</v>
      </c>
      <c r="D152" s="19" t="s">
        <v>626</v>
      </c>
      <c r="E152" s="20"/>
      <c r="F152" s="20"/>
      <c r="G152" s="20" t="s">
        <v>36</v>
      </c>
      <c r="H152" s="21" t="s">
        <v>627</v>
      </c>
      <c r="I152" s="20">
        <v>1</v>
      </c>
      <c r="J152" s="20" t="s">
        <v>23</v>
      </c>
      <c r="K152" s="22">
        <v>0.55859999999999999</v>
      </c>
      <c r="L152" s="62">
        <f t="shared" si="10"/>
        <v>0.55859999999999999</v>
      </c>
      <c r="M152" s="17"/>
      <c r="N152" s="63" t="s">
        <v>38</v>
      </c>
      <c r="O152" s="18">
        <v>41683</v>
      </c>
      <c r="P152" s="78"/>
      <c r="Q152"/>
      <c r="R152"/>
    </row>
    <row r="153" spans="1:18" ht="14.25">
      <c r="A153" s="6" t="s">
        <v>19</v>
      </c>
      <c r="B153" s="15"/>
      <c r="C153" s="79" t="s">
        <v>505</v>
      </c>
      <c r="D153" s="19" t="s">
        <v>506</v>
      </c>
      <c r="E153" s="19" t="s">
        <v>507</v>
      </c>
      <c r="F153" s="19" t="s">
        <v>508</v>
      </c>
      <c r="G153" s="19" t="s">
        <v>36</v>
      </c>
      <c r="H153" s="20" t="s">
        <v>509</v>
      </c>
      <c r="I153" s="19">
        <v>2</v>
      </c>
      <c r="J153" s="19" t="s">
        <v>23</v>
      </c>
      <c r="K153" s="82">
        <v>4.9950000000000001E-2</v>
      </c>
      <c r="L153" s="82">
        <f t="shared" si="10"/>
        <v>9.9900000000000003E-2</v>
      </c>
      <c r="M153" s="39">
        <f>I153*$M$2</f>
        <v>1500</v>
      </c>
      <c r="N153" s="63" t="s">
        <v>510</v>
      </c>
      <c r="O153" s="65">
        <v>41689</v>
      </c>
      <c r="P153" s="78"/>
      <c r="Q153"/>
      <c r="R153"/>
    </row>
    <row r="154" spans="1:18" ht="14.25">
      <c r="A154" s="6" t="s">
        <v>19</v>
      </c>
      <c r="B154" s="15"/>
      <c r="C154" s="79" t="s">
        <v>511</v>
      </c>
      <c r="D154" s="19" t="s">
        <v>512</v>
      </c>
      <c r="E154" s="19"/>
      <c r="F154" s="19"/>
      <c r="G154" s="19" t="s">
        <v>36</v>
      </c>
      <c r="H154" s="20" t="s">
        <v>513</v>
      </c>
      <c r="I154" s="19">
        <v>1</v>
      </c>
      <c r="J154" s="19" t="s">
        <v>23</v>
      </c>
      <c r="K154" s="82">
        <v>0.12795000000000001</v>
      </c>
      <c r="L154" s="82">
        <f t="shared" si="10"/>
        <v>0.12795000000000001</v>
      </c>
      <c r="M154" s="17"/>
      <c r="N154" s="63" t="s">
        <v>38</v>
      </c>
      <c r="O154" s="18">
        <v>41683</v>
      </c>
      <c r="P154" s="78"/>
      <c r="Q154"/>
      <c r="R154"/>
    </row>
    <row r="155" spans="1:18" ht="14.25">
      <c r="A155" s="19" t="s">
        <v>19</v>
      </c>
      <c r="B155" s="19"/>
      <c r="C155" s="19" t="s">
        <v>628</v>
      </c>
      <c r="D155" s="19" t="s">
        <v>629</v>
      </c>
      <c r="E155" s="19"/>
      <c r="F155" s="19"/>
      <c r="G155" s="19" t="s">
        <v>36</v>
      </c>
      <c r="H155" s="20" t="s">
        <v>630</v>
      </c>
      <c r="I155" s="19">
        <v>1</v>
      </c>
      <c r="J155" s="19" t="s">
        <v>23</v>
      </c>
      <c r="K155" s="82">
        <v>4.1500000000000004</v>
      </c>
      <c r="L155" s="82">
        <f t="shared" si="10"/>
        <v>4.1500000000000004</v>
      </c>
      <c r="M155" s="17"/>
      <c r="N155" s="63" t="s">
        <v>38</v>
      </c>
      <c r="O155" s="18">
        <v>41683</v>
      </c>
      <c r="P155" s="78"/>
      <c r="Q155"/>
      <c r="R155"/>
    </row>
    <row r="156" spans="1:18" ht="14.25">
      <c r="A156" s="19" t="s">
        <v>19</v>
      </c>
      <c r="B156" s="19"/>
      <c r="C156" s="19" t="s">
        <v>596</v>
      </c>
      <c r="D156" s="19" t="s">
        <v>597</v>
      </c>
      <c r="E156" s="19"/>
      <c r="F156" s="19"/>
      <c r="G156" s="19" t="s">
        <v>36</v>
      </c>
      <c r="H156" s="20" t="s">
        <v>598</v>
      </c>
      <c r="I156" s="19">
        <v>2</v>
      </c>
      <c r="J156" s="19" t="s">
        <v>23</v>
      </c>
      <c r="K156" s="83">
        <f>1099/4000</f>
        <v>0.27474999999999999</v>
      </c>
      <c r="L156" s="82">
        <f t="shared" si="10"/>
        <v>0.54949999999999999</v>
      </c>
      <c r="M156" s="17"/>
      <c r="N156" s="63" t="s">
        <v>38</v>
      </c>
      <c r="O156" s="18">
        <v>41683</v>
      </c>
      <c r="P156" s="78"/>
      <c r="Q156"/>
      <c r="R156"/>
    </row>
    <row r="157" spans="1:18" ht="14.25">
      <c r="A157" s="19" t="s">
        <v>19</v>
      </c>
      <c r="B157" s="19"/>
      <c r="C157" s="19" t="s">
        <v>593</v>
      </c>
      <c r="D157" s="19" t="s">
        <v>594</v>
      </c>
      <c r="E157" s="19"/>
      <c r="F157" s="19"/>
      <c r="G157" s="19" t="s">
        <v>36</v>
      </c>
      <c r="H157" s="20" t="s">
        <v>595</v>
      </c>
      <c r="I157" s="19">
        <v>2</v>
      </c>
      <c r="J157" s="19" t="s">
        <v>23</v>
      </c>
      <c r="K157" s="83">
        <f>979/4000</f>
        <v>0.24475</v>
      </c>
      <c r="L157" s="82">
        <f t="shared" si="10"/>
        <v>0.48949999999999999</v>
      </c>
      <c r="M157" s="17"/>
      <c r="N157" s="63" t="s">
        <v>38</v>
      </c>
      <c r="O157" s="18">
        <v>41683</v>
      </c>
      <c r="P157" s="78"/>
      <c r="Q157"/>
      <c r="R157"/>
    </row>
    <row r="158" spans="1:18" ht="14.25">
      <c r="A158"/>
      <c r="B158"/>
      <c r="C158"/>
      <c r="D158"/>
      <c r="E158"/>
      <c r="F158"/>
      <c r="G158"/>
      <c r="H158"/>
      <c r="I158"/>
      <c r="J158"/>
      <c r="K158" s="84"/>
      <c r="L158" s="84"/>
      <c r="M158" s="85"/>
      <c r="N158"/>
      <c r="O158" s="78"/>
      <c r="P158" s="78"/>
      <c r="Q158"/>
      <c r="R158"/>
    </row>
    <row r="159" spans="1:18" ht="14.25">
      <c r="A159"/>
      <c r="B159"/>
      <c r="C159"/>
      <c r="D159"/>
      <c r="E159"/>
      <c r="F159"/>
      <c r="G159"/>
      <c r="H159"/>
      <c r="I159"/>
      <c r="J159"/>
      <c r="K159" s="84"/>
      <c r="L159" s="84"/>
      <c r="M159" s="93"/>
      <c r="N159"/>
      <c r="O159" s="78"/>
      <c r="P159" s="78"/>
      <c r="Q159"/>
      <c r="R159"/>
    </row>
    <row r="160" spans="1:18" ht="14.25">
      <c r="A160"/>
      <c r="B160"/>
      <c r="C160"/>
      <c r="D160" s="87"/>
      <c r="E160"/>
      <c r="F160"/>
      <c r="G160"/>
      <c r="H160"/>
      <c r="I160"/>
      <c r="J160"/>
      <c r="K160" s="84"/>
      <c r="L160" s="55"/>
      <c r="M160" s="93"/>
      <c r="N160"/>
      <c r="O160" s="78"/>
      <c r="P160" s="78"/>
      <c r="Q160"/>
      <c r="R160"/>
    </row>
    <row r="161" spans="2:18" ht="14.25">
      <c r="B161"/>
      <c r="C161"/>
      <c r="D161" s="87"/>
      <c r="E161"/>
      <c r="F161"/>
      <c r="G161"/>
      <c r="H161"/>
      <c r="I161"/>
      <c r="J161"/>
      <c r="K161" s="84"/>
      <c r="L161" s="55"/>
      <c r="M161" s="93"/>
      <c r="N161" s="94" t="s">
        <v>631</v>
      </c>
      <c r="O161" s="78"/>
      <c r="P161" s="78"/>
      <c r="Q161"/>
      <c r="R161"/>
    </row>
    <row r="162" spans="2:18" ht="14.25">
      <c r="B162"/>
      <c r="C162"/>
      <c r="D162" s="87"/>
      <c r="E162"/>
      <c r="F162"/>
      <c r="G162"/>
      <c r="H162"/>
      <c r="I162"/>
      <c r="J162"/>
      <c r="K162" s="84"/>
      <c r="L162" s="55"/>
      <c r="M162" s="93"/>
      <c r="N162" s="95" t="s">
        <v>632</v>
      </c>
      <c r="O162" s="78"/>
      <c r="P162" s="78"/>
      <c r="Q162"/>
      <c r="R162"/>
    </row>
    <row r="163" spans="2:18" ht="14.25">
      <c r="B163"/>
      <c r="C163"/>
      <c r="D163" s="87"/>
      <c r="E163"/>
      <c r="F163"/>
      <c r="G163"/>
      <c r="H163"/>
      <c r="I163"/>
      <c r="J163"/>
      <c r="K163" s="84"/>
      <c r="L163" s="55"/>
      <c r="M163" s="93"/>
      <c r="N163" s="96" t="s">
        <v>633</v>
      </c>
      <c r="O163" s="78"/>
      <c r="P163" s="78"/>
      <c r="Q163"/>
      <c r="R163"/>
    </row>
    <row r="164" spans="2:18" ht="14.25">
      <c r="B164"/>
      <c r="C164"/>
      <c r="D164" s="87"/>
      <c r="E164"/>
      <c r="F164"/>
      <c r="G164"/>
      <c r="H164"/>
      <c r="I164"/>
      <c r="J164"/>
      <c r="K164" s="84"/>
      <c r="L164" s="55"/>
      <c r="M164" s="93"/>
      <c r="N164"/>
      <c r="O164" s="78"/>
      <c r="P164" s="78"/>
      <c r="Q164"/>
      <c r="R164"/>
    </row>
    <row r="165" spans="2:18" ht="14.25">
      <c r="B165"/>
      <c r="C165"/>
      <c r="D165" s="87"/>
      <c r="E165"/>
      <c r="F165"/>
      <c r="G165"/>
      <c r="H165"/>
      <c r="I165"/>
      <c r="J165"/>
      <c r="K165" s="84"/>
      <c r="L165" s="55"/>
      <c r="M165" s="93"/>
      <c r="N165"/>
      <c r="O165" s="78"/>
      <c r="P165" s="78"/>
      <c r="Q165"/>
      <c r="R165"/>
    </row>
    <row r="166" spans="2:18" ht="14.25">
      <c r="B166"/>
      <c r="C166"/>
      <c r="D166" s="87"/>
      <c r="E166"/>
      <c r="F166"/>
      <c r="G166"/>
      <c r="H166"/>
      <c r="I166">
        <f>SUM(I153,I141,I134,I116,I104,I97,I59,I45,I31,I15)</f>
        <v>86</v>
      </c>
      <c r="J166"/>
      <c r="K166" s="84"/>
      <c r="L166" s="55"/>
      <c r="M166" s="93"/>
      <c r="N166"/>
      <c r="O166" s="78"/>
      <c r="P166" s="78"/>
      <c r="Q166"/>
      <c r="R166"/>
    </row>
    <row r="167" spans="2:18" ht="14.25">
      <c r="B167"/>
      <c r="C167"/>
      <c r="D167" s="87"/>
      <c r="E167"/>
      <c r="F167"/>
      <c r="G167"/>
      <c r="H167"/>
      <c r="I167">
        <f>SUM(I83,I92, I67, I75)</f>
        <v>8</v>
      </c>
      <c r="J167"/>
      <c r="K167" s="84"/>
      <c r="L167" s="55"/>
      <c r="M167" s="93"/>
      <c r="N167"/>
      <c r="O167" s="78"/>
      <c r="P167" s="78"/>
      <c r="Q167"/>
      <c r="R167"/>
    </row>
    <row r="168" spans="2:18" ht="14.25">
      <c r="B168"/>
      <c r="C168"/>
      <c r="D168" s="87"/>
      <c r="E168"/>
      <c r="F168"/>
      <c r="G168"/>
      <c r="H168" s="26" t="s">
        <v>509</v>
      </c>
      <c r="I168"/>
      <c r="J168"/>
      <c r="K168" s="84"/>
      <c r="L168" s="55"/>
      <c r="M168" s="93">
        <f>SUM(M153,M141,M134,M116,M104,M97,M59,M45,M31,M15)</f>
        <v>64500</v>
      </c>
      <c r="N168"/>
      <c r="O168" s="78"/>
      <c r="P168" s="78"/>
      <c r="Q168"/>
      <c r="R168"/>
    </row>
    <row r="169" spans="2:18" ht="14.25">
      <c r="B169"/>
      <c r="C169"/>
      <c r="D169" s="87"/>
      <c r="E169"/>
      <c r="F169"/>
      <c r="G169"/>
      <c r="H169" s="5" t="s">
        <v>484</v>
      </c>
      <c r="I169"/>
      <c r="J169"/>
      <c r="K169" s="84"/>
      <c r="L169" s="55"/>
      <c r="M169" s="93">
        <f>SUM(M92,M83,M75,M67)</f>
        <v>6000</v>
      </c>
      <c r="N169"/>
      <c r="O169" s="78"/>
      <c r="P169" s="78"/>
      <c r="Q169"/>
      <c r="R169"/>
    </row>
    <row r="170" spans="2:18" ht="14.25">
      <c r="B170"/>
      <c r="C170"/>
      <c r="D170" s="87"/>
      <c r="E170"/>
      <c r="F170"/>
      <c r="G170"/>
      <c r="H170"/>
      <c r="I170"/>
      <c r="J170"/>
      <c r="K170" s="84"/>
      <c r="L170" s="55"/>
      <c r="M170" s="93"/>
      <c r="N170"/>
      <c r="O170" s="78"/>
      <c r="P170" s="78"/>
      <c r="Q170"/>
      <c r="R170"/>
    </row>
    <row r="171" spans="2:18" ht="14.25">
      <c r="B171"/>
      <c r="C171"/>
      <c r="D171" s="87"/>
      <c r="E171"/>
      <c r="F171"/>
      <c r="G171"/>
      <c r="H171"/>
      <c r="I171"/>
      <c r="J171"/>
      <c r="K171" s="84"/>
      <c r="L171" s="55"/>
      <c r="M171" s="93"/>
      <c r="N171"/>
      <c r="O171" s="78"/>
      <c r="P171" s="78"/>
      <c r="Q171"/>
      <c r="R171"/>
    </row>
    <row r="172" spans="2:18" ht="14.25">
      <c r="B172"/>
      <c r="C172"/>
      <c r="D172" s="87"/>
      <c r="E172"/>
      <c r="F172"/>
      <c r="G172"/>
      <c r="H172"/>
      <c r="I172"/>
      <c r="J172"/>
      <c r="K172" s="84"/>
      <c r="L172" s="55"/>
      <c r="M172" s="93"/>
      <c r="N172"/>
      <c r="O172" s="78"/>
      <c r="P172" s="78"/>
      <c r="Q172"/>
      <c r="R172"/>
    </row>
    <row r="173" spans="2:18" ht="14.25">
      <c r="B173"/>
      <c r="C173"/>
      <c r="D173" s="87"/>
      <c r="E173"/>
      <c r="F173"/>
      <c r="G173"/>
      <c r="H173"/>
      <c r="I173"/>
      <c r="J173"/>
      <c r="K173" s="84"/>
      <c r="L173" s="55"/>
      <c r="M173" s="93"/>
      <c r="N173"/>
      <c r="O173" s="78"/>
      <c r="P173" s="78"/>
      <c r="Q173"/>
      <c r="R173"/>
    </row>
    <row r="174" spans="2:18" ht="14.25">
      <c r="B174"/>
      <c r="C174"/>
      <c r="D174" s="87"/>
      <c r="E174"/>
      <c r="F174"/>
      <c r="G174"/>
      <c r="H174"/>
      <c r="I174"/>
      <c r="J174"/>
      <c r="K174" s="84"/>
      <c r="L174" s="55"/>
      <c r="M174" s="93"/>
      <c r="N174"/>
      <c r="O174" s="78"/>
      <c r="P174" s="78"/>
      <c r="Q174"/>
      <c r="R174"/>
    </row>
    <row r="175" spans="2:18" ht="14.25">
      <c r="B175"/>
      <c r="C175"/>
      <c r="D175"/>
      <c r="E175"/>
      <c r="F175"/>
      <c r="G175"/>
      <c r="H175"/>
      <c r="I175"/>
      <c r="J175"/>
      <c r="K175" s="84"/>
      <c r="L175" s="84"/>
      <c r="M175" s="93"/>
      <c r="N175"/>
      <c r="O175" s="78"/>
      <c r="P175" s="78"/>
      <c r="Q175"/>
      <c r="R175"/>
    </row>
    <row r="176" spans="2:18" ht="14.25">
      <c r="B176"/>
      <c r="C176"/>
      <c r="D176"/>
      <c r="E176"/>
      <c r="F176"/>
      <c r="G176"/>
      <c r="H176"/>
      <c r="I176"/>
      <c r="J176"/>
      <c r="K176" s="84"/>
      <c r="L176" s="84"/>
      <c r="M176" s="93"/>
      <c r="N176"/>
      <c r="O176" s="78"/>
      <c r="P176" s="78"/>
      <c r="Q176"/>
      <c r="R176"/>
    </row>
    <row r="177" spans="1:18" ht="14.25">
      <c r="A177" s="47"/>
      <c r="I177" s="47"/>
      <c r="K177" s="49"/>
      <c r="L177" s="48"/>
    </row>
    <row r="178" spans="1:18" ht="14.25">
      <c r="A178" s="5"/>
      <c r="K178" s="49"/>
      <c r="L178" s="48"/>
    </row>
    <row r="179" spans="1:18" ht="14.25">
      <c r="A179" s="5"/>
      <c r="B179" s="5"/>
      <c r="C179" s="5"/>
      <c r="D179" s="5"/>
      <c r="E179" s="5"/>
      <c r="F179" s="5"/>
      <c r="G179" s="5"/>
      <c r="H179" s="50"/>
      <c r="I179" s="5"/>
      <c r="J179" s="5"/>
      <c r="K179" s="55"/>
      <c r="L179" s="55"/>
    </row>
    <row r="180" spans="1:18" ht="14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5"/>
      <c r="L180" s="55"/>
    </row>
    <row r="181" spans="1:18" ht="14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5"/>
      <c r="L181" s="55"/>
    </row>
    <row r="182" spans="1:18" s="5" customFormat="1" ht="12.75">
      <c r="K182" s="55"/>
      <c r="L182" s="55"/>
      <c r="M182" s="43"/>
      <c r="N182" s="35"/>
      <c r="O182" s="56"/>
      <c r="P182" s="56"/>
      <c r="Q182" s="42"/>
      <c r="R182" s="35"/>
    </row>
    <row r="183" spans="1:18" s="5" customFormat="1" ht="12.75">
      <c r="K183" s="55"/>
      <c r="L183" s="55"/>
      <c r="M183" s="43"/>
      <c r="N183" s="35"/>
      <c r="O183" s="56"/>
      <c r="P183" s="56"/>
      <c r="Q183" s="42"/>
      <c r="R183" s="35"/>
    </row>
    <row r="184" spans="1:18" s="5" customFormat="1" ht="12.75">
      <c r="K184" s="55"/>
      <c r="L184" s="55"/>
      <c r="M184" s="43"/>
      <c r="N184" s="35"/>
      <c r="O184" s="56"/>
      <c r="P184" s="56"/>
      <c r="Q184" s="42"/>
      <c r="R184" s="35"/>
    </row>
    <row r="185" spans="1:18" s="5" customFormat="1" ht="12.75">
      <c r="K185" s="55"/>
      <c r="L185" s="55"/>
      <c r="M185" s="43"/>
      <c r="N185" s="35"/>
      <c r="O185" s="56"/>
      <c r="P185" s="56"/>
      <c r="Q185" s="42"/>
      <c r="R185" s="35"/>
    </row>
    <row r="186" spans="1:18" ht="14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5"/>
      <c r="L186" s="55"/>
    </row>
    <row r="187" spans="1:18" ht="14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5"/>
      <c r="L187" s="55"/>
    </row>
    <row r="188" spans="1:18" ht="14.25">
      <c r="K188" s="49"/>
      <c r="L188" s="41"/>
    </row>
    <row r="189" spans="1:18" ht="14.25">
      <c r="L189" s="41"/>
    </row>
    <row r="190" spans="1:18" ht="14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</row>
    <row r="191" spans="1:18" ht="14.25">
      <c r="A191" s="47"/>
      <c r="I191" s="47"/>
      <c r="K191" s="49"/>
      <c r="L191" s="46"/>
    </row>
    <row r="192" spans="1:18" ht="14.25">
      <c r="K192" s="49"/>
      <c r="L192" s="41"/>
    </row>
    <row r="193" spans="1:20" ht="14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41"/>
      <c r="L193" s="41"/>
    </row>
    <row r="194" spans="1:20" ht="14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41"/>
      <c r="L194" s="41"/>
    </row>
    <row r="195" spans="1:20" ht="14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41"/>
      <c r="L195" s="41"/>
    </row>
    <row r="196" spans="1:20" ht="14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41"/>
      <c r="L196" s="41"/>
    </row>
    <row r="197" spans="1:20" ht="14.25">
      <c r="L197" s="41"/>
    </row>
    <row r="198" spans="1:20" ht="14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</row>
    <row r="199" spans="1:20" customFormat="1" ht="14.25">
      <c r="A199" s="47"/>
      <c r="B199" s="35"/>
      <c r="C199" s="35"/>
      <c r="D199" s="35"/>
      <c r="E199" s="35"/>
      <c r="F199" s="35"/>
      <c r="G199" s="35"/>
      <c r="H199" s="35"/>
      <c r="I199" s="47"/>
      <c r="J199" s="35"/>
      <c r="K199" s="49"/>
      <c r="L199" s="46"/>
      <c r="M199" s="43"/>
      <c r="N199" s="35"/>
      <c r="O199" s="56"/>
      <c r="P199" s="56"/>
      <c r="Q199" s="42"/>
      <c r="R199" s="35"/>
      <c r="S199" s="35"/>
      <c r="T199" s="35"/>
    </row>
    <row r="200" spans="1:20" customFormat="1" ht="14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49"/>
      <c r="L200" s="41"/>
      <c r="M200" s="43"/>
      <c r="N200" s="35"/>
      <c r="O200" s="56"/>
      <c r="P200" s="56"/>
      <c r="Q200" s="42"/>
      <c r="R200" s="35"/>
      <c r="S200" s="35"/>
      <c r="T200" s="35"/>
    </row>
    <row r="201" spans="1:20" customFormat="1" ht="14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41"/>
      <c r="L201" s="41"/>
      <c r="M201" s="43"/>
      <c r="N201" s="35"/>
      <c r="O201" s="56"/>
      <c r="P201" s="56"/>
      <c r="Q201" s="42"/>
      <c r="R201" s="35"/>
      <c r="S201" s="35"/>
      <c r="T201" s="35"/>
    </row>
    <row r="202" spans="1:20" customFormat="1" ht="14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41"/>
      <c r="M202" s="43"/>
      <c r="N202" s="35"/>
      <c r="O202" s="56"/>
      <c r="P202" s="56"/>
      <c r="Q202" s="42"/>
      <c r="R202" s="35"/>
      <c r="S202" s="35"/>
      <c r="T202" s="35"/>
    </row>
    <row r="203" spans="1:20" customFormat="1" ht="14.25">
      <c r="M203" s="93"/>
      <c r="O203" s="78"/>
      <c r="P203" s="78"/>
    </row>
    <row r="204" spans="1:20" customFormat="1" ht="14.25">
      <c r="M204" s="93"/>
      <c r="O204" s="78"/>
      <c r="P204" s="78"/>
    </row>
    <row r="205" spans="1:20" customFormat="1" ht="14.25">
      <c r="A205" s="47"/>
      <c r="B205" s="35"/>
      <c r="C205" s="5"/>
      <c r="D205" s="35"/>
      <c r="E205" s="35"/>
      <c r="F205" s="35"/>
      <c r="G205" s="35"/>
      <c r="H205" s="35"/>
      <c r="I205" s="47"/>
      <c r="J205" s="35"/>
      <c r="K205" s="49"/>
      <c r="L205" s="47"/>
      <c r="M205" s="43"/>
      <c r="N205" s="35"/>
      <c r="O205" s="56"/>
      <c r="P205" s="56"/>
      <c r="Q205" s="42"/>
    </row>
    <row r="206" spans="1:20" customFormat="1" ht="14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49"/>
      <c r="L206" s="35"/>
      <c r="M206" s="43"/>
      <c r="N206" s="35"/>
      <c r="O206" s="56"/>
      <c r="P206" s="56"/>
      <c r="Q206" s="42"/>
    </row>
    <row r="207" spans="1:20" customFormat="1" ht="14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49"/>
      <c r="L207" s="35"/>
      <c r="M207" s="43"/>
      <c r="N207" s="35"/>
      <c r="O207" s="56"/>
      <c r="P207" s="56"/>
      <c r="Q207" s="42"/>
    </row>
    <row r="208" spans="1:20" customFormat="1" ht="14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49"/>
      <c r="L208" s="35"/>
      <c r="M208" s="43"/>
      <c r="N208" s="35"/>
      <c r="O208" s="56"/>
      <c r="P208" s="56"/>
      <c r="Q208" s="42"/>
    </row>
    <row r="209" spans="1:17" customFormat="1" ht="14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5"/>
      <c r="L209" s="35"/>
      <c r="M209" s="43"/>
      <c r="N209" s="35"/>
      <c r="O209" s="56"/>
      <c r="P209" s="56"/>
      <c r="Q209" s="42"/>
    </row>
    <row r="210" spans="1:17" customFormat="1" ht="14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43"/>
      <c r="N210" s="35"/>
      <c r="O210" s="56"/>
      <c r="P210" s="56"/>
      <c r="Q210" s="42"/>
    </row>
    <row r="211" spans="1:17" customFormat="1" ht="14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41"/>
      <c r="M211" s="43"/>
      <c r="N211" s="35"/>
      <c r="O211" s="56"/>
      <c r="P211" s="56"/>
      <c r="Q211" s="42"/>
    </row>
    <row r="212" spans="1:17" customFormat="1" ht="14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43"/>
      <c r="N212" s="35"/>
      <c r="O212" s="56"/>
      <c r="P212" s="56"/>
      <c r="Q212" s="42"/>
    </row>
    <row r="214" spans="1:17" ht="14.25">
      <c r="A214" s="47"/>
      <c r="I214" s="47"/>
      <c r="L214" s="48"/>
    </row>
    <row r="215" spans="1:17" s="5" customFormat="1" ht="12.75">
      <c r="K215" s="41"/>
      <c r="L215" s="41"/>
      <c r="M215" s="52"/>
      <c r="O215" s="64"/>
      <c r="P215" s="64"/>
      <c r="Q215" s="51"/>
    </row>
    <row r="216" spans="1:17" s="5" customFormat="1" ht="12.75">
      <c r="K216" s="41"/>
      <c r="L216" s="41"/>
      <c r="M216" s="52"/>
      <c r="O216" s="64"/>
      <c r="P216" s="64"/>
      <c r="Q216" s="51"/>
    </row>
    <row r="217" spans="1:17" ht="14.25">
      <c r="L217" s="41"/>
    </row>
    <row r="218" spans="1:17" ht="14.25">
      <c r="L218" s="41"/>
    </row>
    <row r="219" spans="1:17" ht="14.25">
      <c r="L219" s="41"/>
    </row>
    <row r="220" spans="1:17" ht="14.25">
      <c r="B220" s="26"/>
      <c r="C220" s="26"/>
      <c r="L220" s="41"/>
    </row>
    <row r="221" spans="1:17" ht="14.25">
      <c r="A221" s="47"/>
      <c r="I221" s="47"/>
      <c r="L221" s="48"/>
    </row>
    <row r="222" spans="1:17" ht="14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41"/>
      <c r="L222" s="41"/>
    </row>
    <row r="223" spans="1:17" ht="14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41"/>
      <c r="L223" s="41"/>
    </row>
    <row r="224" spans="1:17" ht="14.25">
      <c r="L224" s="41"/>
    </row>
    <row r="225" spans="1:12" ht="14.25">
      <c r="L225" s="41"/>
    </row>
    <row r="226" spans="1:12" ht="14.25">
      <c r="L226" s="41"/>
    </row>
    <row r="227" spans="1:12" ht="14.25">
      <c r="L227" s="41"/>
    </row>
    <row r="228" spans="1:12" ht="14.25">
      <c r="A228" s="47"/>
      <c r="I228" s="47"/>
      <c r="L228" s="48"/>
    </row>
    <row r="229" spans="1:12" ht="14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41"/>
      <c r="L229" s="41"/>
    </row>
    <row r="230" spans="1:12" ht="14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41"/>
      <c r="L230" s="41"/>
    </row>
    <row r="231" spans="1:12" ht="14.25">
      <c r="L231" s="41"/>
    </row>
    <row r="232" spans="1:12" ht="14.25">
      <c r="L232" s="41"/>
    </row>
    <row r="233" spans="1:12" ht="14.25">
      <c r="L233" s="41"/>
    </row>
    <row r="234" spans="1:12" ht="14.25">
      <c r="L234" s="41"/>
    </row>
    <row r="235" spans="1:12" ht="14.25">
      <c r="A235" s="47"/>
      <c r="I235" s="47"/>
      <c r="L235" s="48"/>
    </row>
    <row r="236" spans="1:12" ht="14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41"/>
      <c r="L236" s="41"/>
    </row>
    <row r="237" spans="1:12" ht="14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41"/>
      <c r="L237" s="41"/>
    </row>
    <row r="238" spans="1:12" ht="14.25">
      <c r="L238" s="41"/>
    </row>
    <row r="239" spans="1:12" ht="14.25">
      <c r="L239" s="41"/>
    </row>
    <row r="240" spans="1:12" ht="14.25">
      <c r="L240" s="41"/>
    </row>
  </sheetData>
  <pageMargins left="0.75000000000000011" right="0.75000000000000011" top="1" bottom="1" header="1" footer="1"/>
  <pageSetup paperSize="0" scale="60" fitToWidth="0" fitToHeight="0" orientation="landscape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22021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Costed BOM</vt:lpstr>
      <vt:lpstr>Sub-Assemblies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Ireland</dc:creator>
  <cp:lastModifiedBy>user</cp:lastModifiedBy>
  <cp:revision>1540</cp:revision>
  <cp:lastPrinted>2014-02-05T07:10:37Z</cp:lastPrinted>
  <dcterms:created xsi:type="dcterms:W3CDTF">2012-12-21T12:42:34Z</dcterms:created>
  <dcterms:modified xsi:type="dcterms:W3CDTF">2020-05-05T20:32:50Z</dcterms:modified>
</cp:coreProperties>
</file>